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ZAKÁZKY\085 - Heřmaneč rybník, čov\07 - rozšíření veřejného osvětlení\výběrové řízení\"/>
    </mc:Choice>
  </mc:AlternateContent>
  <bookViews>
    <workbookView xWindow="0" yWindow="0" windowWidth="16350" windowHeight="7560" firstSheet="1" activeTab="1"/>
  </bookViews>
  <sheets>
    <sheet name="Rekapitulace stavby" sheetId="1" state="veryHidden" r:id="rId1"/>
    <sheet name="23-002 - Heřmaneč - rozší..." sheetId="2" r:id="rId2"/>
  </sheets>
  <definedNames>
    <definedName name="_xlnm._FilterDatabase" localSheetId="1" hidden="1">'23-002 - Heřmaneč - rozší...'!$C$118:$K$196</definedName>
    <definedName name="_xlnm.Print_Titles" localSheetId="1">'23-002 - Heřmaneč - rozší...'!$118:$118</definedName>
    <definedName name="_xlnm.Print_Titles" localSheetId="0">'Rekapitulace stavby'!$92:$92</definedName>
    <definedName name="_xlnm.Print_Area" localSheetId="1">'23-002 - Heřmaneč - rozší...'!$C$4:$J$76,'23-002 - Heřmaneč - rozší...'!$C$108:$K$196</definedName>
    <definedName name="_xlnm.Print_Area" localSheetId="0">'Rekapitulace stavby'!$D$4:$AO$76,'Rekapitulace stavby'!$C$82:$AQ$96</definedName>
  </definedNames>
  <calcPr calcId="162913"/>
</workbook>
</file>

<file path=xl/calcChain.xml><?xml version="1.0" encoding="utf-8"?>
<calcChain xmlns="http://schemas.openxmlformats.org/spreadsheetml/2006/main">
  <c r="J35" i="2" l="1"/>
  <c r="J34" i="2"/>
  <c r="AY95" i="1"/>
  <c r="J33" i="2"/>
  <c r="AX95" i="1" s="1"/>
  <c r="BI196" i="2"/>
  <c r="BH196" i="2"/>
  <c r="BG196" i="2"/>
  <c r="BF196" i="2"/>
  <c r="T196" i="2"/>
  <c r="T195" i="2" s="1"/>
  <c r="T194" i="2" s="1"/>
  <c r="R196" i="2"/>
  <c r="R195" i="2" s="1"/>
  <c r="R194" i="2" s="1"/>
  <c r="P196" i="2"/>
  <c r="P195" i="2" s="1"/>
  <c r="P194" i="2" s="1"/>
  <c r="BI193" i="2"/>
  <c r="BH193" i="2"/>
  <c r="BG193" i="2"/>
  <c r="BF193" i="2"/>
  <c r="T193" i="2"/>
  <c r="R193" i="2"/>
  <c r="P193" i="2"/>
  <c r="BI191" i="2"/>
  <c r="BH191" i="2"/>
  <c r="BG191" i="2"/>
  <c r="BF191" i="2"/>
  <c r="T191" i="2"/>
  <c r="R191" i="2"/>
  <c r="P191" i="2"/>
  <c r="BI189" i="2"/>
  <c r="BH189" i="2"/>
  <c r="BG189" i="2"/>
  <c r="BF189" i="2"/>
  <c r="T189" i="2"/>
  <c r="R189" i="2"/>
  <c r="P189" i="2"/>
  <c r="BI187" i="2"/>
  <c r="BH187" i="2"/>
  <c r="BG187" i="2"/>
  <c r="BF187" i="2"/>
  <c r="T187" i="2"/>
  <c r="R187" i="2"/>
  <c r="P187" i="2"/>
  <c r="BI186" i="2"/>
  <c r="BH186" i="2"/>
  <c r="BG186" i="2"/>
  <c r="BF186" i="2"/>
  <c r="T186" i="2"/>
  <c r="R186" i="2"/>
  <c r="P186" i="2"/>
  <c r="BI185" i="2"/>
  <c r="BH185" i="2"/>
  <c r="BG185" i="2"/>
  <c r="BF185" i="2"/>
  <c r="T185" i="2"/>
  <c r="R185" i="2"/>
  <c r="P185" i="2"/>
  <c r="BI183" i="2"/>
  <c r="BH183" i="2"/>
  <c r="BG183" i="2"/>
  <c r="BF183" i="2"/>
  <c r="T183" i="2"/>
  <c r="R183" i="2"/>
  <c r="P183" i="2"/>
  <c r="BI178" i="2"/>
  <c r="BH178" i="2"/>
  <c r="BG178" i="2"/>
  <c r="BF178" i="2"/>
  <c r="T178" i="2"/>
  <c r="R178" i="2"/>
  <c r="P178" i="2"/>
  <c r="BI173" i="2"/>
  <c r="BH173" i="2"/>
  <c r="BG173" i="2"/>
  <c r="BF173" i="2"/>
  <c r="T173" i="2"/>
  <c r="R173" i="2"/>
  <c r="P173" i="2"/>
  <c r="BI171" i="2"/>
  <c r="BH171" i="2"/>
  <c r="BG171" i="2"/>
  <c r="BF171" i="2"/>
  <c r="T171" i="2"/>
  <c r="R171" i="2"/>
  <c r="P171" i="2"/>
  <c r="BI166" i="2"/>
  <c r="BH166" i="2"/>
  <c r="BG166" i="2"/>
  <c r="BF166" i="2"/>
  <c r="T166" i="2"/>
  <c r="R166" i="2"/>
  <c r="P166" i="2"/>
  <c r="BI164" i="2"/>
  <c r="BH164" i="2"/>
  <c r="BG164" i="2"/>
  <c r="BF164" i="2"/>
  <c r="T164" i="2"/>
  <c r="R164" i="2"/>
  <c r="P164" i="2"/>
  <c r="BI162" i="2"/>
  <c r="BH162" i="2"/>
  <c r="BG162" i="2"/>
  <c r="BF162" i="2"/>
  <c r="T162" i="2"/>
  <c r="R162" i="2"/>
  <c r="P162" i="2"/>
  <c r="BI161" i="2"/>
  <c r="BH161" i="2"/>
  <c r="BG161" i="2"/>
  <c r="BF161" i="2"/>
  <c r="T161" i="2"/>
  <c r="R161" i="2"/>
  <c r="P161" i="2"/>
  <c r="BI160" i="2"/>
  <c r="BH160" i="2"/>
  <c r="BG160" i="2"/>
  <c r="BF160" i="2"/>
  <c r="T160" i="2"/>
  <c r="R160" i="2"/>
  <c r="P160" i="2"/>
  <c r="BI158" i="2"/>
  <c r="BH158" i="2"/>
  <c r="BG158" i="2"/>
  <c r="BF158" i="2"/>
  <c r="T158" i="2"/>
  <c r="R158" i="2"/>
  <c r="P158" i="2"/>
  <c r="BI154" i="2"/>
  <c r="BH154" i="2"/>
  <c r="BG154" i="2"/>
  <c r="BF154" i="2"/>
  <c r="T154" i="2"/>
  <c r="R154" i="2"/>
  <c r="P154" i="2"/>
  <c r="BI152" i="2"/>
  <c r="BH152" i="2"/>
  <c r="BG152" i="2"/>
  <c r="BF152" i="2"/>
  <c r="T152" i="2"/>
  <c r="R152" i="2"/>
  <c r="P152" i="2"/>
  <c r="BI146" i="2"/>
  <c r="BH146" i="2"/>
  <c r="BG146" i="2"/>
  <c r="BF146" i="2"/>
  <c r="T146" i="2"/>
  <c r="R146" i="2"/>
  <c r="P146" i="2"/>
  <c r="BI144" i="2"/>
  <c r="BH144" i="2"/>
  <c r="BG144" i="2"/>
  <c r="BF144" i="2"/>
  <c r="T144" i="2"/>
  <c r="R144" i="2"/>
  <c r="P144" i="2"/>
  <c r="BI143" i="2"/>
  <c r="BH143" i="2"/>
  <c r="BG143" i="2"/>
  <c r="BF143" i="2"/>
  <c r="T143" i="2"/>
  <c r="R143" i="2"/>
  <c r="P143" i="2"/>
  <c r="BI141" i="2"/>
  <c r="BH141" i="2"/>
  <c r="BG141" i="2"/>
  <c r="BF141" i="2"/>
  <c r="T141" i="2"/>
  <c r="R141" i="2"/>
  <c r="P141" i="2"/>
  <c r="BI139" i="2"/>
  <c r="BH139" i="2"/>
  <c r="BG139" i="2"/>
  <c r="BF139" i="2"/>
  <c r="T139" i="2"/>
  <c r="R139" i="2"/>
  <c r="P139" i="2"/>
  <c r="BI137" i="2"/>
  <c r="BH137" i="2"/>
  <c r="BG137" i="2"/>
  <c r="BF137" i="2"/>
  <c r="T137" i="2"/>
  <c r="R137" i="2"/>
  <c r="P137" i="2"/>
  <c r="BI136" i="2"/>
  <c r="BH136" i="2"/>
  <c r="BG136" i="2"/>
  <c r="BF136" i="2"/>
  <c r="T136" i="2"/>
  <c r="R136" i="2"/>
  <c r="P136" i="2"/>
  <c r="BI133" i="2"/>
  <c r="BH133" i="2"/>
  <c r="BG133" i="2"/>
  <c r="BF133" i="2"/>
  <c r="T133" i="2"/>
  <c r="R133" i="2"/>
  <c r="P133" i="2"/>
  <c r="BI132" i="2"/>
  <c r="BH132" i="2"/>
  <c r="BG132" i="2"/>
  <c r="BF132" i="2"/>
  <c r="T132" i="2"/>
  <c r="R132" i="2"/>
  <c r="P132" i="2"/>
  <c r="BI130" i="2"/>
  <c r="BH130" i="2"/>
  <c r="BG130" i="2"/>
  <c r="BF130" i="2"/>
  <c r="T130" i="2"/>
  <c r="R130" i="2"/>
  <c r="P130" i="2"/>
  <c r="BI128" i="2"/>
  <c r="BH128" i="2"/>
  <c r="BG128" i="2"/>
  <c r="BF128" i="2"/>
  <c r="T128" i="2"/>
  <c r="R128" i="2"/>
  <c r="P128" i="2"/>
  <c r="BI126" i="2"/>
  <c r="BH126" i="2"/>
  <c r="BG126" i="2"/>
  <c r="BF126" i="2"/>
  <c r="T126" i="2"/>
  <c r="R126" i="2"/>
  <c r="P126" i="2"/>
  <c r="BI124" i="2"/>
  <c r="BH124" i="2"/>
  <c r="BG124" i="2"/>
  <c r="BF124" i="2"/>
  <c r="T124" i="2"/>
  <c r="R124" i="2"/>
  <c r="P124" i="2"/>
  <c r="BI122" i="2"/>
  <c r="BH122" i="2"/>
  <c r="BG122" i="2"/>
  <c r="BF122" i="2"/>
  <c r="T122" i="2"/>
  <c r="R122" i="2"/>
  <c r="P122" i="2"/>
  <c r="F115" i="2"/>
  <c r="F113" i="2"/>
  <c r="E111" i="2"/>
  <c r="F89" i="2"/>
  <c r="F87" i="2"/>
  <c r="E85" i="2"/>
  <c r="J22" i="2"/>
  <c r="E22" i="2"/>
  <c r="J116" i="2" s="1"/>
  <c r="J21" i="2"/>
  <c r="J19" i="2"/>
  <c r="E19" i="2"/>
  <c r="J115" i="2" s="1"/>
  <c r="J18" i="2"/>
  <c r="J16" i="2"/>
  <c r="E16" i="2"/>
  <c r="F116" i="2"/>
  <c r="J15" i="2"/>
  <c r="J10" i="2"/>
  <c r="J113" i="2"/>
  <c r="L90" i="1"/>
  <c r="AM90" i="1"/>
  <c r="AM89" i="1"/>
  <c r="L89" i="1"/>
  <c r="AM87" i="1"/>
  <c r="L87" i="1"/>
  <c r="L85" i="1"/>
  <c r="L84" i="1"/>
  <c r="BK193" i="2"/>
  <c r="J191" i="2"/>
  <c r="J185" i="2"/>
  <c r="J173" i="2"/>
  <c r="BK166" i="2"/>
  <c r="BK162" i="2"/>
  <c r="BK160" i="2"/>
  <c r="BK154" i="2"/>
  <c r="BK152" i="2"/>
  <c r="J144" i="2"/>
  <c r="J141" i="2"/>
  <c r="J137" i="2"/>
  <c r="J133" i="2"/>
  <c r="J130" i="2"/>
  <c r="J126" i="2"/>
  <c r="J122" i="2"/>
  <c r="J186" i="2"/>
  <c r="AS94" i="1"/>
  <c r="J193" i="2"/>
  <c r="BK187" i="2"/>
  <c r="BK173" i="2"/>
  <c r="J166" i="2"/>
  <c r="J162" i="2"/>
  <c r="J160" i="2"/>
  <c r="J154" i="2"/>
  <c r="BK146" i="2"/>
  <c r="BK143" i="2"/>
  <c r="BK139" i="2"/>
  <c r="BK136" i="2"/>
  <c r="BK132" i="2"/>
  <c r="BK128" i="2"/>
  <c r="J124" i="2"/>
  <c r="BK186" i="2"/>
  <c r="J187" i="2"/>
  <c r="J196" i="2"/>
  <c r="BK189" i="2"/>
  <c r="BK183" i="2"/>
  <c r="J171" i="2"/>
  <c r="J164" i="2"/>
  <c r="BK161" i="2"/>
  <c r="J158" i="2"/>
  <c r="J146" i="2"/>
  <c r="J143" i="2"/>
  <c r="J139" i="2"/>
  <c r="J136" i="2"/>
  <c r="J132" i="2"/>
  <c r="J128" i="2"/>
  <c r="BK124" i="2"/>
  <c r="J183" i="2"/>
  <c r="BK191" i="2"/>
  <c r="J189" i="2"/>
  <c r="J178" i="2"/>
  <c r="BK171" i="2"/>
  <c r="BK164" i="2"/>
  <c r="J161" i="2"/>
  <c r="BK158" i="2"/>
  <c r="J152" i="2"/>
  <c r="BK144" i="2"/>
  <c r="BK141" i="2"/>
  <c r="BK137" i="2"/>
  <c r="BK133" i="2"/>
  <c r="BK130" i="2"/>
  <c r="BK126" i="2"/>
  <c r="BK122" i="2"/>
  <c r="BK196" i="2"/>
  <c r="BK178" i="2"/>
  <c r="BK185" i="2"/>
  <c r="R145" i="2" l="1"/>
  <c r="T121" i="2"/>
  <c r="T120" i="2" s="1"/>
  <c r="P135" i="2"/>
  <c r="T135" i="2"/>
  <c r="BK145" i="2"/>
  <c r="J145" i="2" s="1"/>
  <c r="J99" i="2" s="1"/>
  <c r="P121" i="2"/>
  <c r="P120" i="2" s="1"/>
  <c r="P145" i="2"/>
  <c r="BK121" i="2"/>
  <c r="J121" i="2"/>
  <c r="J96" i="2" s="1"/>
  <c r="R121" i="2"/>
  <c r="R120" i="2"/>
  <c r="BK135" i="2"/>
  <c r="J135" i="2" s="1"/>
  <c r="J98" i="2" s="1"/>
  <c r="R135" i="2"/>
  <c r="R134" i="2"/>
  <c r="T145" i="2"/>
  <c r="BK195" i="2"/>
  <c r="J195" i="2"/>
  <c r="J101" i="2"/>
  <c r="BE173" i="2"/>
  <c r="BE183" i="2"/>
  <c r="BE185" i="2"/>
  <c r="BE186" i="2"/>
  <c r="J87" i="2"/>
  <c r="J89" i="2"/>
  <c r="F90" i="2"/>
  <c r="J90" i="2"/>
  <c r="BE122" i="2"/>
  <c r="BE124" i="2"/>
  <c r="BE126" i="2"/>
  <c r="BE128" i="2"/>
  <c r="BE130" i="2"/>
  <c r="BE132" i="2"/>
  <c r="BE133" i="2"/>
  <c r="BE136" i="2"/>
  <c r="BE137" i="2"/>
  <c r="BE139" i="2"/>
  <c r="BE141" i="2"/>
  <c r="BE143" i="2"/>
  <c r="BE144" i="2"/>
  <c r="BE146" i="2"/>
  <c r="BE152" i="2"/>
  <c r="BE154" i="2"/>
  <c r="BE158" i="2"/>
  <c r="BE160" i="2"/>
  <c r="BE161" i="2"/>
  <c r="BE162" i="2"/>
  <c r="BE164" i="2"/>
  <c r="BE166" i="2"/>
  <c r="BE171" i="2"/>
  <c r="BE178" i="2"/>
  <c r="BE187" i="2"/>
  <c r="BE189" i="2"/>
  <c r="BE191" i="2"/>
  <c r="BE193" i="2"/>
  <c r="BE196" i="2"/>
  <c r="F35" i="2"/>
  <c r="BD95" i="1" s="1"/>
  <c r="BD94" i="1" s="1"/>
  <c r="W33" i="1" s="1"/>
  <c r="F34" i="2"/>
  <c r="BC95" i="1" s="1"/>
  <c r="BC94" i="1" s="1"/>
  <c r="AY94" i="1" s="1"/>
  <c r="J32" i="2"/>
  <c r="AW95" i="1" s="1"/>
  <c r="F32" i="2"/>
  <c r="BA95" i="1" s="1"/>
  <c r="BA94" i="1" s="1"/>
  <c r="AW94" i="1" s="1"/>
  <c r="AK30" i="1" s="1"/>
  <c r="F33" i="2"/>
  <c r="BB95" i="1" s="1"/>
  <c r="BB94" i="1" s="1"/>
  <c r="AX94" i="1" s="1"/>
  <c r="R119" i="2" l="1"/>
  <c r="T134" i="2"/>
  <c r="T119" i="2" s="1"/>
  <c r="P134" i="2"/>
  <c r="P119" i="2" s="1"/>
  <c r="AU95" i="1" s="1"/>
  <c r="AU94" i="1" s="1"/>
  <c r="BK120" i="2"/>
  <c r="BK194" i="2"/>
  <c r="J194" i="2"/>
  <c r="J100" i="2"/>
  <c r="BK134" i="2"/>
  <c r="J134" i="2" s="1"/>
  <c r="J97" i="2" s="1"/>
  <c r="W31" i="1"/>
  <c r="J31" i="2"/>
  <c r="AV95" i="1" s="1"/>
  <c r="AT95" i="1" s="1"/>
  <c r="W30" i="1"/>
  <c r="F31" i="2"/>
  <c r="AZ95" i="1" s="1"/>
  <c r="AZ94" i="1" s="1"/>
  <c r="AV94" i="1" s="1"/>
  <c r="AK29" i="1" s="1"/>
  <c r="W32" i="1"/>
  <c r="BK119" i="2" l="1"/>
  <c r="J119" i="2" s="1"/>
  <c r="J28" i="2" s="1"/>
  <c r="AG95" i="1" s="1"/>
  <c r="AG94" i="1" s="1"/>
  <c r="J120" i="2"/>
  <c r="J95" i="2"/>
  <c r="W29" i="1"/>
  <c r="AT94" i="1"/>
  <c r="AK26" i="1" l="1"/>
  <c r="AK35" i="1" s="1"/>
  <c r="AN94" i="1"/>
  <c r="J37" i="2"/>
  <c r="J94" i="2"/>
  <c r="AN95" i="1"/>
</calcChain>
</file>

<file path=xl/sharedStrings.xml><?xml version="1.0" encoding="utf-8"?>
<sst xmlns="http://schemas.openxmlformats.org/spreadsheetml/2006/main" count="1119" uniqueCount="294">
  <si>
    <t>Export Komplet</t>
  </si>
  <si>
    <t/>
  </si>
  <si>
    <t>2.0</t>
  </si>
  <si>
    <t>False</t>
  </si>
  <si>
    <t>{09ec6577-4bfb-4d7a-b554-7ecc527149de}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</si>
  <si>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</si>
  <si>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</si>
  <si>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</si>
  <si>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</si>
  <si>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</si>
  <si>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</si>
  <si>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</si>
  <si>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</si>
  <si>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</si>
  <si>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23/002</t>
  </si>
  <si>
    <t>Měnit lze pouze buňky se žlutým podbarvením!_x000D_
_x000D_
1) na prvním listu Rekapitulace stavby vyplňte v sestavě_x000D_
_x000D_
    a) Souhrnný list_x000D_
       - údaje o Uchazeči_x000D_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Uchazeči, pokud se liší od údajů o Uchazeči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případě potřeby poznámku (ta je ve skrytém sloupci)</t>
  </si>
  <si>
    <t>Stavba:</t>
  </si>
  <si>
    <t>Heřmaneč - rozšíření VO</t>
  </si>
  <si>
    <t>KSO:</t>
  </si>
  <si>
    <t>CC-CZ:</t>
  </si>
  <si>
    <t>Místo:</t>
  </si>
  <si>
    <t xml:space="preserve"> </t>
  </si>
  <si>
    <t>Datum:</t>
  </si>
  <si>
    <t>12. 1. 2023</t>
  </si>
  <si>
    <t>Zadavatel:</t>
  </si>
  <si>
    <t>IČ:</t>
  </si>
  <si>
    <t>Obec Heřmaneč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</si>
  <si>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</si>
  <si>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</si>
  <si>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</si>
  <si>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</si>
  <si>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</si>
  <si>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</si>
  <si>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</si>
  <si>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</si>
  <si>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</si>
  <si>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</si>
  <si>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</si>
  <si>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</si>
  <si>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</si>
  <si>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</si>
  <si>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</si>
  <si>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</si>
  <si>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</si>
  <si>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</si>
  <si>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</si>
  <si>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</si>
  <si>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</si>
  <si>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</si>
  <si>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</si>
  <si>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</si>
  <si>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</si>
  <si>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</si>
  <si>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</si>
  <si>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</si>
  <si>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</si>
  <si>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</si>
  <si>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</si>
  <si>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</si>
  <si>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</si>
  <si>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</si>
  <si>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</si>
  <si>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</si>
  <si>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</si>
  <si>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</si>
  <si>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</si>
  <si>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</si>
  <si>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</si>
  <si>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</si>
  <si>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</si>
  <si>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</si>
  <si>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</si>
  <si>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</si>
  <si>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</si>
  <si>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</si>
  <si>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</si>
  <si>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</si>
  <si>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</si>
  <si>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</si>
  <si>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</si>
  <si>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</si>
  <si>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</si>
  <si>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</si>
  <si>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</si>
  <si>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</si>
  <si>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</si>
  <si>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Náklady ze soupisu prací</t>
  </si>
  <si>
    <t>-1</t>
  </si>
  <si>
    <t>PSV - Práce a dodávky PSV</t>
  </si>
  <si>
    <t xml:space="preserve">    741 - Elektroinstalace - silnoproud</t>
  </si>
  <si>
    <t>M - Práce a dodávky M</t>
  </si>
  <si>
    <t xml:space="preserve">    21-M - Elektromontáže</t>
  </si>
  <si>
    <t xml:space="preserve">    46-M - Zemní práce při extr.mont.pracích</t>
  </si>
  <si>
    <t>VRN - Vedlejší rozpočtové náklady</t>
  </si>
  <si>
    <t xml:space="preserve">    VRN1 - Průzkumné, geodetické a projektové práce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</si>
  <si>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</si>
  <si>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</si>
  <si>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</si>
  <si>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</si>
  <si>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</si>
  <si>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</si>
  <si>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</si>
  <si>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</si>
  <si>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</si>
  <si>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</si>
  <si>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</si>
  <si>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</si>
  <si>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</si>
  <si>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PSV</t>
  </si>
  <si>
    <t>Práce a dodávky PSV</t>
  </si>
  <si>
    <t>ROZPOCET</t>
  </si>
  <si>
    <t>741</t>
  </si>
  <si>
    <t>Elektroinstalace - silnoproud</t>
  </si>
  <si>
    <t>K</t>
  </si>
  <si>
    <t>741122211</t>
  </si>
  <si>
    <t>Montáž kabel Cu plný kulatý žíla 3x1,5 až 6 mm2 uložený volně (např. CYKY)</t>
  </si>
  <si>
    <t>m</t>
  </si>
  <si>
    <t>CS ÚRS 2023 01</t>
  </si>
  <si>
    <t>16</t>
  </si>
  <si>
    <t>1494014245</t>
  </si>
  <si>
    <t>VV</t>
  </si>
  <si>
    <t>"technická zpráva"152</t>
  </si>
  <si>
    <t>M</t>
  </si>
  <si>
    <t>34111030</t>
  </si>
  <si>
    <t>kabel instalační jádro Cu plné izolace PVC plášť PVC 450/750V (CYKY) 3x1,5mm2</t>
  </si>
  <si>
    <t>32</t>
  </si>
  <si>
    <t>-1652224225</t>
  </si>
  <si>
    <t>152*1,15 'Přepočtené koeficientem množství</t>
  </si>
  <si>
    <t>3</t>
  </si>
  <si>
    <t>741123225</t>
  </si>
  <si>
    <t>Montáž kabel Al plný nebo laněný kulatý žíla 4x25 mm2 uložený volně (např. AYKY)</t>
  </si>
  <si>
    <t>1045465073</t>
  </si>
  <si>
    <t>"technická zpráva"523</t>
  </si>
  <si>
    <t>4</t>
  </si>
  <si>
    <t>34113120</t>
  </si>
  <si>
    <t>kabel silový jádro Al izolace PVC plášť PVC 0,6/1kV (1-AYKY) 4x25mm2</t>
  </si>
  <si>
    <t>-1103120944</t>
  </si>
  <si>
    <t>523*1,15 'Přepočtené koeficientem množství</t>
  </si>
  <si>
    <t>5</t>
  </si>
  <si>
    <t>741410041</t>
  </si>
  <si>
    <t>Montáž vodič uzemňovací drát nebo lano D do 10 mm v městské zástavbě</t>
  </si>
  <si>
    <t>1035090232</t>
  </si>
  <si>
    <t>152+523</t>
  </si>
  <si>
    <t>6</t>
  </si>
  <si>
    <t>35441073</t>
  </si>
  <si>
    <t>drát D 10mm FeZn</t>
  </si>
  <si>
    <t>kg</t>
  </si>
  <si>
    <t>2015273317</t>
  </si>
  <si>
    <t>7</t>
  </si>
  <si>
    <t>998741101</t>
  </si>
  <si>
    <t>Přesun hmot tonážní pro silnoproud v objektech v do 6 m</t>
  </si>
  <si>
    <t>t</t>
  </si>
  <si>
    <t>1007108218</t>
  </si>
  <si>
    <t>Práce a dodávky M</t>
  </si>
  <si>
    <t>21-M</t>
  </si>
  <si>
    <t>Elektromontáže</t>
  </si>
  <si>
    <t>8</t>
  </si>
  <si>
    <t>210040011</t>
  </si>
  <si>
    <t>Montáž sloupů nn ocelových trubkových jednoduchých do 12 m</t>
  </si>
  <si>
    <t>kus</t>
  </si>
  <si>
    <t>64</t>
  </si>
  <si>
    <t>-60698068</t>
  </si>
  <si>
    <t>9</t>
  </si>
  <si>
    <t>31674113.1</t>
  </si>
  <si>
    <t>stožár osvětlovací uliční FeZn, 6 m nad zemí, vč. svorkovnice a výložníku 1 m</t>
  </si>
  <si>
    <t>128</t>
  </si>
  <si>
    <t>2000519756</t>
  </si>
  <si>
    <t>"technická zpráva"17</t>
  </si>
  <si>
    <t>10</t>
  </si>
  <si>
    <t>31674107.1</t>
  </si>
  <si>
    <t>stožár osvětlovací uliční FeZn, 8 m nad zemí, v. svorkovnice a výložníku 1 m</t>
  </si>
  <si>
    <t>-1559200075</t>
  </si>
  <si>
    <t>"technická zpráva"2</t>
  </si>
  <si>
    <t>11</t>
  </si>
  <si>
    <t>210203901.1</t>
  </si>
  <si>
    <t>Montáž svítidel LED se zapojením vodičů průmyslových nebo venkovních na stožár</t>
  </si>
  <si>
    <t>-1828603877</t>
  </si>
  <si>
    <t>"technická zpráva"19</t>
  </si>
  <si>
    <t>12</t>
  </si>
  <si>
    <t>34774001.1</t>
  </si>
  <si>
    <t>svítidlo veřejného osvětlení na výložník zdroj LED 40W 2700K</t>
  </si>
  <si>
    <t>-1856685006</t>
  </si>
  <si>
    <t>13</t>
  </si>
  <si>
    <t>210280003</t>
  </si>
  <si>
    <t>Zkoušky a prohlídky el rozvodů a zařízení celková prohlídka pro objem montážních prací přes 500 do 1 000 tis Kč</t>
  </si>
  <si>
    <t>475840384</t>
  </si>
  <si>
    <t>46-M</t>
  </si>
  <si>
    <t>Zemní práce při extr.mont.pracích</t>
  </si>
  <si>
    <t>14</t>
  </si>
  <si>
    <t>460171172</t>
  </si>
  <si>
    <t>Hloubení kabelových nezapažených rýh strojně š 35 cm hl 80 cm v hornině tř I skupiny 3</t>
  </si>
  <si>
    <t>-671683072</t>
  </si>
  <si>
    <t>v zelených plochách</t>
  </si>
  <si>
    <t>"před A1-A14 měřeno v KN"8+410</t>
  </si>
  <si>
    <t>"před A15-A17"100</t>
  </si>
  <si>
    <t>"před k A18-A19"90</t>
  </si>
  <si>
    <t>Součet</t>
  </si>
  <si>
    <t>460171322</t>
  </si>
  <si>
    <t>Hloubení kabelových nezapažených rýh strojně š 50 cm hl 120 cm v hornině tř I skupiny 3</t>
  </si>
  <si>
    <t>1490628239</t>
  </si>
  <si>
    <t>"A9-A10"10</t>
  </si>
  <si>
    <t>460341112</t>
  </si>
  <si>
    <t>Vodorovné přemístění horniny jakékoliv třídy dopravními prostředky při elektromontážích přes 50 do 500 m</t>
  </si>
  <si>
    <t>m3</t>
  </si>
  <si>
    <t>-1430206288</t>
  </si>
  <si>
    <t>608*0,38*0,5</t>
  </si>
  <si>
    <t>10*0,5*0,5</t>
  </si>
  <si>
    <t>17</t>
  </si>
  <si>
    <t>460361121</t>
  </si>
  <si>
    <t>Poplatek za uložení zeminy na recyklační skládce (skládkovné) kód odpadu 17 05 04</t>
  </si>
  <si>
    <t>-1112677536</t>
  </si>
  <si>
    <t>118*1,6</t>
  </si>
  <si>
    <t>18</t>
  </si>
  <si>
    <t>460451182</t>
  </si>
  <si>
    <t>Zásyp kabelových rýh strojně se zhutněním š 35 cm hl 80 cm z horniny tř I skupiny 3</t>
  </si>
  <si>
    <t>-2031733490</t>
  </si>
  <si>
    <t>19</t>
  </si>
  <si>
    <t>460451282</t>
  </si>
  <si>
    <t>Zásyp kabelových rýh strojně se zhutněním š 50 cm hl 80 cm z horniny tř I skupiny 3</t>
  </si>
  <si>
    <t>594863267</t>
  </si>
  <si>
    <t>20</t>
  </si>
  <si>
    <t>460541112</t>
  </si>
  <si>
    <t>Úprava pláně při elektromontážích strojně v hornině třídy těžitelnosti I skupiny 1 až 3 se zhutněním</t>
  </si>
  <si>
    <t>m2</t>
  </si>
  <si>
    <t>1954710855</t>
  </si>
  <si>
    <t>608*0,6+10*1</t>
  </si>
  <si>
    <t>460571111</t>
  </si>
  <si>
    <t>Rozprostření a urovnání ornice při elektromontážích strojně tl vrstvy do 20 cm</t>
  </si>
  <si>
    <t>-1713606503</t>
  </si>
  <si>
    <t>608*0,6</t>
  </si>
  <si>
    <t>22</t>
  </si>
  <si>
    <t>460631212</t>
  </si>
  <si>
    <t>Řízené horizontální vrtání při elektromontážích v hornině tř. těžitelnosti I a II skupiny 1 až 4 vnějšího průměru přes 90 do 110 mm</t>
  </si>
  <si>
    <t>-1877091176</t>
  </si>
  <si>
    <t>"před A1"15</t>
  </si>
  <si>
    <t>"A4-A5"10</t>
  </si>
  <si>
    <t>"VO01-A18"10</t>
  </si>
  <si>
    <t>23</t>
  </si>
  <si>
    <t>28613130</t>
  </si>
  <si>
    <t>trubka vodovodní PE100 PN 10 SDR17 110x6,6mm</t>
  </si>
  <si>
    <t>-771600258</t>
  </si>
  <si>
    <t>35*1,03 'Přepočtené koeficientem množství</t>
  </si>
  <si>
    <t>24</t>
  </si>
  <si>
    <t>460633111</t>
  </si>
  <si>
    <t>Startovací jáma pro protlak výkop včetně zásypu strojně v hornině tř. těžitelnosti I skupiny 1 a 2</t>
  </si>
  <si>
    <t>-993014879</t>
  </si>
  <si>
    <t>"před A1"1</t>
  </si>
  <si>
    <t>"A4-A5"1</t>
  </si>
  <si>
    <t>"VO01-A18"1</t>
  </si>
  <si>
    <t>25</t>
  </si>
  <si>
    <t>460633211</t>
  </si>
  <si>
    <t>Koncová jáma pro protlak výkop včetně zásypu strojně v hornině tř. těžitelnosti I skupiny 1 a 2</t>
  </si>
  <si>
    <t>1190192803</t>
  </si>
  <si>
    <t>26</t>
  </si>
  <si>
    <t>460641112</t>
  </si>
  <si>
    <t>Základové konstrukce při elektromontážích z monolitického betonu tř. C 12/15</t>
  </si>
  <si>
    <t>218978917</t>
  </si>
  <si>
    <t>"stožár"19*0,5*0,5*1,2</t>
  </si>
  <si>
    <t>27</t>
  </si>
  <si>
    <t>460661111</t>
  </si>
  <si>
    <t>Kabelové lože z písku pro kabely nn bez zakrytí š lože do 35 cm</t>
  </si>
  <si>
    <t>-26824380</t>
  </si>
  <si>
    <t>28</t>
  </si>
  <si>
    <t>460661112</t>
  </si>
  <si>
    <t>Kabelové lože z písku pro kabely nn bez zakrytí š lože přes 35 do 50 cm</t>
  </si>
  <si>
    <t>-495117032</t>
  </si>
  <si>
    <t>29</t>
  </si>
  <si>
    <t>460671113</t>
  </si>
  <si>
    <t>Výstražná fólie pro krytí kabelů šířky 34 cm</t>
  </si>
  <si>
    <t>840224135</t>
  </si>
  <si>
    <t>608+10</t>
  </si>
  <si>
    <t>30</t>
  </si>
  <si>
    <t>460791211</t>
  </si>
  <si>
    <t>Montáž trubek ochranných plastových uložených volně do rýhy ohebných D do 32 mm</t>
  </si>
  <si>
    <t>1297206927</t>
  </si>
  <si>
    <t>"chránička kabel"600</t>
  </si>
  <si>
    <t>31</t>
  </si>
  <si>
    <t>34571364</t>
  </si>
  <si>
    <t>trubka elektroinstalační HDPE tuhá dvouplášťová korugovaná D 75/90mm</t>
  </si>
  <si>
    <t>982348660</t>
  </si>
  <si>
    <t>600*1,05 'Přepočtené koeficientem množství</t>
  </si>
  <si>
    <t>469981111</t>
  </si>
  <si>
    <t>Přesun hmot pro pomocné stavební práce při elektromotážích</t>
  </si>
  <si>
    <t>-1353156485</t>
  </si>
  <si>
    <t>VRN</t>
  </si>
  <si>
    <t>Vedlejší rozpočtové náklady</t>
  </si>
  <si>
    <t>VRN1</t>
  </si>
  <si>
    <t>Průzkumné, geodetické a projektové práce</t>
  </si>
  <si>
    <t>33</t>
  </si>
  <si>
    <t>012303000</t>
  </si>
  <si>
    <t>Geodetické práce po výstavbě</t>
  </si>
  <si>
    <t>…</t>
  </si>
  <si>
    <t>1024</t>
  </si>
  <si>
    <t>-1022629075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</si>
</sst>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37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800080"/>
      <name val="Arial CE"/>
    </font>
    <font>
      <sz val="8"/>
      <color rgb="FFFF0000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6" fillId="0" borderId="0" applyNumberFormat="0" applyFill="0" applyBorder="0" applyAlignment="0" applyProtection="0"/>
  </cellStyleXfs>
  <cellXfs count="232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4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7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5" borderId="7" xfId="0" applyFont="1" applyFill="1" applyBorder="1" applyAlignment="1">
      <alignment vertical="center"/>
    </xf>
    <xf numFmtId="0" fontId="22" fillId="5" borderId="0" xfId="0" applyFont="1" applyFill="1" applyAlignment="1">
      <alignment horizontal="center" vertical="center"/>
    </xf>
    <xf numFmtId="0" fontId="23" fillId="0" borderId="16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4" fontId="24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20" fillId="0" borderId="14" xfId="0" applyNumberFormat="1" applyFont="1" applyBorder="1" applyAlignment="1">
      <alignment vertical="center"/>
    </xf>
    <xf numFmtId="4" fontId="20" fillId="0" borderId="0" xfId="0" applyNumberFormat="1" applyFont="1" applyBorder="1" applyAlignment="1">
      <alignment vertical="center"/>
    </xf>
    <xf numFmtId="166" fontId="20" fillId="0" borderId="0" xfId="0" applyNumberFormat="1" applyFont="1" applyBorder="1" applyAlignment="1">
      <alignment vertical="center"/>
    </xf>
    <xf numFmtId="4" fontId="20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5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8" fillId="0" borderId="19" xfId="0" applyNumberFormat="1" applyFont="1" applyBorder="1" applyAlignment="1">
      <alignment vertical="center"/>
    </xf>
    <xf numFmtId="4" fontId="28" fillId="0" borderId="20" xfId="0" applyNumberFormat="1" applyFont="1" applyBorder="1" applyAlignment="1">
      <alignment vertical="center"/>
    </xf>
    <xf numFmtId="166" fontId="28" fillId="0" borderId="20" xfId="0" applyNumberFormat="1" applyFont="1" applyBorder="1" applyAlignment="1">
      <alignment vertical="center"/>
    </xf>
    <xf numFmtId="4" fontId="28" fillId="0" borderId="21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7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5" borderId="0" xfId="0" applyFont="1" applyFill="1" applyAlignment="1">
      <alignment vertical="center"/>
    </xf>
    <xf numFmtId="0" fontId="4" fillId="5" borderId="6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right" vertical="center"/>
    </xf>
    <xf numFmtId="0" fontId="4" fillId="5" borderId="7" xfId="0" applyFont="1" applyFill="1" applyBorder="1" applyAlignment="1">
      <alignment horizontal="center" vertical="center"/>
    </xf>
    <xf numFmtId="4" fontId="4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22" fillId="5" borderId="0" xfId="0" applyFont="1" applyFill="1" applyAlignment="1">
      <alignment horizontal="left" vertical="center"/>
    </xf>
    <xf numFmtId="0" fontId="22" fillId="5" borderId="0" xfId="0" applyFont="1" applyFill="1" applyAlignment="1">
      <alignment horizontal="right" vertical="center"/>
    </xf>
    <xf numFmtId="0" fontId="30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2" fillId="5" borderId="16" xfId="0" applyFont="1" applyFill="1" applyBorder="1" applyAlignment="1">
      <alignment horizontal="center" vertical="center" wrapText="1"/>
    </xf>
    <xf numFmtId="0" fontId="22" fillId="5" borderId="17" xfId="0" applyFont="1" applyFill="1" applyBorder="1" applyAlignment="1">
      <alignment horizontal="center" vertical="center" wrapText="1"/>
    </xf>
    <xf numFmtId="0" fontId="22" fillId="5" borderId="18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/>
    <xf numFmtId="166" fontId="31" fillId="0" borderId="12" xfId="0" applyNumberFormat="1" applyFont="1" applyBorder="1" applyAlignment="1"/>
    <xf numFmtId="166" fontId="31" fillId="0" borderId="13" xfId="0" applyNumberFormat="1" applyFont="1" applyBorder="1" applyAlignment="1"/>
    <xf numFmtId="4" fontId="32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22" fillId="0" borderId="22" xfId="0" applyFont="1" applyBorder="1" applyAlignment="1" applyProtection="1">
      <alignment horizontal="center" vertical="center"/>
      <protection locked="0"/>
    </xf>
    <xf numFmtId="49" fontId="22" fillId="0" borderId="22" xfId="0" applyNumberFormat="1" applyFont="1" applyBorder="1" applyAlignment="1" applyProtection="1">
      <alignment horizontal="left" vertical="center" wrapText="1"/>
      <protection locked="0"/>
    </xf>
    <xf numFmtId="0" fontId="22" fillId="0" borderId="22" xfId="0" applyFont="1" applyBorder="1" applyAlignment="1" applyProtection="1">
      <alignment horizontal="left" vertical="center" wrapText="1"/>
      <protection locked="0"/>
    </xf>
    <xf numFmtId="0" fontId="22" fillId="0" borderId="22" xfId="0" applyFont="1" applyBorder="1" applyAlignment="1" applyProtection="1">
      <alignment horizontal="center" vertical="center" wrapText="1"/>
      <protection locked="0"/>
    </xf>
    <xf numFmtId="167" fontId="22" fillId="0" borderId="22" xfId="0" applyNumberFormat="1" applyFont="1" applyBorder="1" applyAlignment="1" applyProtection="1">
      <alignment vertical="center"/>
      <protection locked="0"/>
    </xf>
    <xf numFmtId="4" fontId="22" fillId="3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 locked="0"/>
    </xf>
    <xf numFmtId="0" fontId="23" fillId="3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>
      <alignment horizontal="center" vertical="center"/>
    </xf>
    <xf numFmtId="166" fontId="23" fillId="0" borderId="0" xfId="0" applyNumberFormat="1" applyFont="1" applyBorder="1" applyAlignment="1">
      <alignment vertical="center"/>
    </xf>
    <xf numFmtId="166" fontId="23" fillId="0" borderId="15" xfId="0" applyNumberFormat="1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9" fillId="0" borderId="3" xfId="0" applyFont="1" applyBorder="1" applyAlignment="1">
      <alignment vertical="center"/>
    </xf>
    <xf numFmtId="0" fontId="33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7" fontId="9" fillId="0" borderId="0" xfId="0" applyNumberFormat="1" applyFont="1" applyAlignment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1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34" fillId="0" borderId="22" xfId="0" applyFont="1" applyBorder="1" applyAlignment="1" applyProtection="1">
      <alignment horizontal="center" vertical="center"/>
      <protection locked="0"/>
    </xf>
    <xf numFmtId="49" fontId="34" fillId="0" borderId="22" xfId="0" applyNumberFormat="1" applyFont="1" applyBorder="1" applyAlignment="1" applyProtection="1">
      <alignment horizontal="left" vertical="center" wrapText="1"/>
      <protection locked="0"/>
    </xf>
    <xf numFmtId="0" fontId="34" fillId="0" borderId="22" xfId="0" applyFont="1" applyBorder="1" applyAlignment="1" applyProtection="1">
      <alignment horizontal="left" vertical="center" wrapText="1"/>
      <protection locked="0"/>
    </xf>
    <xf numFmtId="0" fontId="34" fillId="0" borderId="22" xfId="0" applyFont="1" applyBorder="1" applyAlignment="1" applyProtection="1">
      <alignment horizontal="center" vertical="center" wrapText="1"/>
      <protection locked="0"/>
    </xf>
    <xf numFmtId="167" fontId="34" fillId="0" borderId="22" xfId="0" applyNumberFormat="1" applyFont="1" applyBorder="1" applyAlignment="1" applyProtection="1">
      <alignment vertical="center"/>
      <protection locked="0"/>
    </xf>
    <xf numFmtId="4" fontId="34" fillId="3" borderId="22" xfId="0" applyNumberFormat="1" applyFont="1" applyFill="1" applyBorder="1" applyAlignment="1" applyProtection="1">
      <alignment vertical="center"/>
      <protection locked="0"/>
    </xf>
    <xf numFmtId="4" fontId="34" fillId="0" borderId="22" xfId="0" applyNumberFormat="1" applyFont="1" applyBorder="1" applyAlignment="1" applyProtection="1">
      <alignment vertical="center"/>
      <protection locked="0"/>
    </xf>
    <xf numFmtId="0" fontId="35" fillId="0" borderId="3" xfId="0" applyFont="1" applyBorder="1" applyAlignment="1">
      <alignment vertical="center"/>
    </xf>
    <xf numFmtId="0" fontId="34" fillId="3" borderId="14" xfId="0" applyFont="1" applyFill="1" applyBorder="1" applyAlignment="1" applyProtection="1">
      <alignment horizontal="left" vertical="center"/>
      <protection locked="0"/>
    </xf>
    <xf numFmtId="0" fontId="34" fillId="0" borderId="0" xfId="0" applyFont="1" applyBorder="1" applyAlignment="1">
      <alignment horizontal="center"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 applyProtection="1">
      <alignment vertical="center"/>
      <protection locked="0"/>
    </xf>
    <xf numFmtId="0" fontId="10" fillId="0" borderId="1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23" fillId="3" borderId="19" xfId="0" applyFont="1" applyFill="1" applyBorder="1" applyAlignment="1" applyProtection="1">
      <alignment horizontal="left" vertical="center"/>
      <protection locked="0"/>
    </xf>
    <xf numFmtId="0" fontId="23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66" fontId="23" fillId="0" borderId="20" xfId="0" applyNumberFormat="1" applyFont="1" applyBorder="1" applyAlignment="1">
      <alignment vertical="center"/>
    </xf>
    <xf numFmtId="166" fontId="23" fillId="0" borderId="21" xfId="0" applyNumberFormat="1" applyFont="1" applyBorder="1" applyAlignment="1">
      <alignment vertical="center"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/>
    <xf numFmtId="0" fontId="3" fillId="0" borderId="0" xfId="0" applyFont="1" applyAlignment="1">
      <alignment horizontal="left" vertical="top" wrapText="1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4" fontId="17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4" fontId="18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0" fontId="4" fillId="4" borderId="7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2" fillId="5" borderId="6" xfId="0" applyFont="1" applyFill="1" applyBorder="1" applyAlignment="1">
      <alignment horizontal="center" vertical="center"/>
    </xf>
    <xf numFmtId="0" fontId="22" fillId="5" borderId="7" xfId="0" applyFont="1" applyFill="1" applyBorder="1" applyAlignment="1">
      <alignment horizontal="left" vertical="center"/>
    </xf>
    <xf numFmtId="0" fontId="22" fillId="5" borderId="7" xfId="0" applyFont="1" applyFill="1" applyBorder="1" applyAlignment="1">
      <alignment horizontal="center" vertical="center"/>
    </xf>
    <xf numFmtId="0" fontId="22" fillId="5" borderId="7" xfId="0" applyFont="1" applyFill="1" applyBorder="1" applyAlignment="1">
      <alignment horizontal="right" vertical="center"/>
    </xf>
    <xf numFmtId="0" fontId="22" fillId="5" borderId="8" xfId="0" applyFont="1" applyFill="1" applyBorder="1" applyAlignment="1">
      <alignment horizontal="left" vertical="center"/>
    </xf>
    <xf numFmtId="4" fontId="27" fillId="0" borderId="0" xfId="0" applyNumberFormat="1" applyFont="1" applyAlignment="1">
      <alignment vertical="center"/>
    </xf>
    <xf numFmtId="0" fontId="27" fillId="0" borderId="0" xfId="0" applyFont="1" applyAlignment="1">
      <alignment vertical="center"/>
    </xf>
    <xf numFmtId="0" fontId="26" fillId="0" borderId="0" xfId="0" applyFont="1" applyAlignment="1">
      <alignment horizontal="left" vertical="center" wrapText="1"/>
    </xf>
    <xf numFmtId="4" fontId="24" fillId="0" borderId="0" xfId="0" applyNumberFormat="1" applyFont="1" applyAlignment="1">
      <alignment horizontal="right" vertical="center"/>
    </xf>
    <xf numFmtId="4" fontId="24" fillId="0" borderId="0" xfId="0" applyNumberFormat="1" applyFont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2" fillId="3" borderId="0" xfId="0" applyFont="1" applyFill="1" applyAlignment="1" applyProtection="1">
      <alignment horizontal="left" vertical="center"/>
      <protection locked="0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urs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urs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urs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urs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7"/>
  <sheetViews>
    <sheetView showGridLines="0" workbookViewId="0"/>
  </sheetViews>
  <sheetFormatPr defaultRowHeight="1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 ht="11.25">
      <c r="A1" s="16" t="s">
        <v>0</v>
      </c>
      <c r="AZ1" s="16" t="s">
        <v>1</v>
      </c>
      <c r="BA1" s="16" t="s">
        <v>2</v>
      </c>
      <c r="BB1" s="16" t="s">
        <v>1</v>
      </c>
      <c r="BT1" s="16" t="s">
        <v>3</v>
      </c>
      <c r="BU1" s="16" t="s">
        <v>3</v>
      </c>
      <c r="BV1" s="16" t="s">
        <v>4</v>
      </c>
    </row>
    <row r="2" spans="1:74" s="1" customFormat="1" ht="36.950000000000003" customHeight="1">
      <c r="AR2" s="229" t="s">
        <v>5</v>
      </c>
      <c r="AS2" s="195"/>
      <c r="AT2" s="195"/>
      <c r="AU2" s="195"/>
      <c r="AV2" s="195"/>
      <c r="AW2" s="195"/>
      <c r="AX2" s="195"/>
      <c r="AY2" s="195"/>
      <c r="AZ2" s="195"/>
      <c r="BA2" s="195"/>
      <c r="BB2" s="195"/>
      <c r="BC2" s="195"/>
      <c r="BD2" s="195"/>
      <c r="BE2" s="195"/>
      <c r="BS2" s="17" t="s">
        <v>6</v>
      </c>
      <c r="BT2" s="17" t="s">
        <v>7</v>
      </c>
    </row>
    <row r="3" spans="1:74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1:74" s="1" customFormat="1" ht="24.95" customHeight="1">
      <c r="B4" s="20"/>
      <c r="D4" s="21" t="s">
        <v>9</v>
      </c>
      <c r="AR4" s="20"/>
      <c r="AS4" s="22" t="s">
        <v>10</v>
      </c>
      <c r="BE4" s="23" t="s">
        <v>11</v>
      </c>
      <c r="BS4" s="17" t="s">
        <v>12</v>
      </c>
    </row>
    <row r="5" spans="1:74" s="1" customFormat="1" ht="12" customHeight="1">
      <c r="B5" s="20"/>
      <c r="D5" s="24" t="s">
        <v>13</v>
      </c>
      <c r="K5" s="194" t="s">
        <v>14</v>
      </c>
      <c r="L5" s="195"/>
      <c r="M5" s="195"/>
      <c r="N5" s="195"/>
      <c r="O5" s="195"/>
      <c r="P5" s="195"/>
      <c r="Q5" s="195"/>
      <c r="R5" s="195"/>
      <c r="S5" s="195"/>
      <c r="T5" s="195"/>
      <c r="U5" s="195"/>
      <c r="V5" s="195"/>
      <c r="W5" s="195"/>
      <c r="X5" s="195"/>
      <c r="Y5" s="195"/>
      <c r="Z5" s="195"/>
      <c r="AA5" s="195"/>
      <c r="AB5" s="195"/>
      <c r="AC5" s="195"/>
      <c r="AD5" s="195"/>
      <c r="AE5" s="195"/>
      <c r="AF5" s="195"/>
      <c r="AG5" s="195"/>
      <c r="AH5" s="195"/>
      <c r="AI5" s="195"/>
      <c r="AJ5" s="195"/>
      <c r="AK5" s="195"/>
      <c r="AL5" s="195"/>
      <c r="AM5" s="195"/>
      <c r="AN5" s="195"/>
      <c r="AO5" s="195"/>
      <c r="AR5" s="20"/>
      <c r="BE5" s="191" t="s">
        <v>15</v>
      </c>
      <c r="BS5" s="17" t="s">
        <v>6</v>
      </c>
    </row>
    <row r="6" spans="1:74" s="1" customFormat="1" ht="36.950000000000003" customHeight="1">
      <c r="B6" s="20"/>
      <c r="D6" s="26" t="s">
        <v>16</v>
      </c>
      <c r="K6" s="196" t="s">
        <v>17</v>
      </c>
      <c r="L6" s="195"/>
      <c r="M6" s="195"/>
      <c r="N6" s="195"/>
      <c r="O6" s="195"/>
      <c r="P6" s="195"/>
      <c r="Q6" s="195"/>
      <c r="R6" s="195"/>
      <c r="S6" s="195"/>
      <c r="T6" s="195"/>
      <c r="U6" s="195"/>
      <c r="V6" s="195"/>
      <c r="W6" s="195"/>
      <c r="X6" s="195"/>
      <c r="Y6" s="195"/>
      <c r="Z6" s="195"/>
      <c r="AA6" s="195"/>
      <c r="AB6" s="195"/>
      <c r="AC6" s="195"/>
      <c r="AD6" s="195"/>
      <c r="AE6" s="195"/>
      <c r="AF6" s="195"/>
      <c r="AG6" s="195"/>
      <c r="AH6" s="195"/>
      <c r="AI6" s="195"/>
      <c r="AJ6" s="195"/>
      <c r="AK6" s="195"/>
      <c r="AL6" s="195"/>
      <c r="AM6" s="195"/>
      <c r="AN6" s="195"/>
      <c r="AO6" s="195"/>
      <c r="AR6" s="20"/>
      <c r="BE6" s="192"/>
      <c r="BS6" s="17" t="s">
        <v>6</v>
      </c>
    </row>
    <row r="7" spans="1:74" s="1" customFormat="1" ht="12" customHeight="1">
      <c r="B7" s="20"/>
      <c r="D7" s="27" t="s">
        <v>18</v>
      </c>
      <c r="K7" s="25" t="s">
        <v>1</v>
      </c>
      <c r="AK7" s="27" t="s">
        <v>19</v>
      </c>
      <c r="AN7" s="25" t="s">
        <v>1</v>
      </c>
      <c r="AR7" s="20"/>
      <c r="BE7" s="192"/>
      <c r="BS7" s="17" t="s">
        <v>6</v>
      </c>
    </row>
    <row r="8" spans="1:74" s="1" customFormat="1" ht="12" customHeight="1">
      <c r="B8" s="20"/>
      <c r="D8" s="27" t="s">
        <v>20</v>
      </c>
      <c r="K8" s="25" t="s">
        <v>21</v>
      </c>
      <c r="AK8" s="27" t="s">
        <v>22</v>
      </c>
      <c r="AN8" s="28" t="s">
        <v>23</v>
      </c>
      <c r="AR8" s="20"/>
      <c r="BE8" s="192"/>
      <c r="BS8" s="17" t="s">
        <v>6</v>
      </c>
    </row>
    <row r="9" spans="1:74" s="1" customFormat="1" ht="14.45" customHeight="1">
      <c r="B9" s="20"/>
      <c r="AR9" s="20"/>
      <c r="BE9" s="192"/>
      <c r="BS9" s="17" t="s">
        <v>6</v>
      </c>
    </row>
    <row r="10" spans="1:74" s="1" customFormat="1" ht="12" customHeight="1">
      <c r="B10" s="20"/>
      <c r="D10" s="27" t="s">
        <v>24</v>
      </c>
      <c r="AK10" s="27" t="s">
        <v>25</v>
      </c>
      <c r="AN10" s="25" t="s">
        <v>1</v>
      </c>
      <c r="AR10" s="20"/>
      <c r="BE10" s="192"/>
      <c r="BS10" s="17" t="s">
        <v>6</v>
      </c>
    </row>
    <row r="11" spans="1:74" s="1" customFormat="1" ht="18.399999999999999" customHeight="1">
      <c r="B11" s="20"/>
      <c r="E11" s="25" t="s">
        <v>26</v>
      </c>
      <c r="AK11" s="27" t="s">
        <v>27</v>
      </c>
      <c r="AN11" s="25" t="s">
        <v>1</v>
      </c>
      <c r="AR11" s="20"/>
      <c r="BE11" s="192"/>
      <c r="BS11" s="17" t="s">
        <v>6</v>
      </c>
    </row>
    <row r="12" spans="1:74" s="1" customFormat="1" ht="6.95" customHeight="1">
      <c r="B12" s="20"/>
      <c r="AR12" s="20"/>
      <c r="BE12" s="192"/>
      <c r="BS12" s="17" t="s">
        <v>6</v>
      </c>
    </row>
    <row r="13" spans="1:74" s="1" customFormat="1" ht="12" customHeight="1">
      <c r="B13" s="20"/>
      <c r="D13" s="27" t="s">
        <v>28</v>
      </c>
      <c r="AK13" s="27" t="s">
        <v>25</v>
      </c>
      <c r="AN13" s="29" t="s">
        <v>29</v>
      </c>
      <c r="AR13" s="20"/>
      <c r="BE13" s="192"/>
      <c r="BS13" s="17" t="s">
        <v>6</v>
      </c>
    </row>
    <row r="14" spans="1:74" ht="12.75">
      <c r="B14" s="20"/>
      <c r="E14" s="197" t="s">
        <v>29</v>
      </c>
      <c r="F14" s="198"/>
      <c r="G14" s="198"/>
      <c r="H14" s="198"/>
      <c r="I14" s="198"/>
      <c r="J14" s="198"/>
      <c r="K14" s="198"/>
      <c r="L14" s="198"/>
      <c r="M14" s="198"/>
      <c r="N14" s="198"/>
      <c r="O14" s="198"/>
      <c r="P14" s="198"/>
      <c r="Q14" s="198"/>
      <c r="R14" s="198"/>
      <c r="S14" s="198"/>
      <c r="T14" s="198"/>
      <c r="U14" s="198"/>
      <c r="V14" s="198"/>
      <c r="W14" s="198"/>
      <c r="X14" s="198"/>
      <c r="Y14" s="198"/>
      <c r="Z14" s="198"/>
      <c r="AA14" s="198"/>
      <c r="AB14" s="198"/>
      <c r="AC14" s="198"/>
      <c r="AD14" s="198"/>
      <c r="AE14" s="198"/>
      <c r="AF14" s="198"/>
      <c r="AG14" s="198"/>
      <c r="AH14" s="198"/>
      <c r="AI14" s="198"/>
      <c r="AJ14" s="198"/>
      <c r="AK14" s="27" t="s">
        <v>27</v>
      </c>
      <c r="AN14" s="29" t="s">
        <v>29</v>
      </c>
      <c r="AR14" s="20"/>
      <c r="BE14" s="192"/>
      <c r="BS14" s="17" t="s">
        <v>6</v>
      </c>
    </row>
    <row r="15" spans="1:74" s="1" customFormat="1" ht="6.95" customHeight="1">
      <c r="B15" s="20"/>
      <c r="AR15" s="20"/>
      <c r="BE15" s="192"/>
      <c r="BS15" s="17" t="s">
        <v>3</v>
      </c>
    </row>
    <row r="16" spans="1:74" s="1" customFormat="1" ht="12" customHeight="1">
      <c r="B16" s="20"/>
      <c r="D16" s="27" t="s">
        <v>30</v>
      </c>
      <c r="AK16" s="27" t="s">
        <v>25</v>
      </c>
      <c r="AN16" s="25" t="s">
        <v>1</v>
      </c>
      <c r="AR16" s="20"/>
      <c r="BE16" s="192"/>
      <c r="BS16" s="17" t="s">
        <v>3</v>
      </c>
    </row>
    <row r="17" spans="1:71" s="1" customFormat="1" ht="18.399999999999999" customHeight="1">
      <c r="B17" s="20"/>
      <c r="E17" s="25" t="s">
        <v>21</v>
      </c>
      <c r="AK17" s="27" t="s">
        <v>27</v>
      </c>
      <c r="AN17" s="25" t="s">
        <v>1</v>
      </c>
      <c r="AR17" s="20"/>
      <c r="BE17" s="192"/>
      <c r="BS17" s="17" t="s">
        <v>31</v>
      </c>
    </row>
    <row r="18" spans="1:71" s="1" customFormat="1" ht="6.95" customHeight="1">
      <c r="B18" s="20"/>
      <c r="AR18" s="20"/>
      <c r="BE18" s="192"/>
      <c r="BS18" s="17" t="s">
        <v>6</v>
      </c>
    </row>
    <row r="19" spans="1:71" s="1" customFormat="1" ht="12" customHeight="1">
      <c r="B19" s="20"/>
      <c r="D19" s="27" t="s">
        <v>32</v>
      </c>
      <c r="AK19" s="27" t="s">
        <v>25</v>
      </c>
      <c r="AN19" s="25" t="s">
        <v>1</v>
      </c>
      <c r="AR19" s="20"/>
      <c r="BE19" s="192"/>
      <c r="BS19" s="17" t="s">
        <v>6</v>
      </c>
    </row>
    <row r="20" spans="1:71" s="1" customFormat="1" ht="18.399999999999999" customHeight="1">
      <c r="B20" s="20"/>
      <c r="E20" s="25" t="s">
        <v>21</v>
      </c>
      <c r="AK20" s="27" t="s">
        <v>27</v>
      </c>
      <c r="AN20" s="25" t="s">
        <v>1</v>
      </c>
      <c r="AR20" s="20"/>
      <c r="BE20" s="192"/>
      <c r="BS20" s="17" t="s">
        <v>31</v>
      </c>
    </row>
    <row r="21" spans="1:71" s="1" customFormat="1" ht="6.95" customHeight="1">
      <c r="B21" s="20"/>
      <c r="AR21" s="20"/>
      <c r="BE21" s="192"/>
    </row>
    <row r="22" spans="1:71" s="1" customFormat="1" ht="12" customHeight="1">
      <c r="B22" s="20"/>
      <c r="D22" s="27" t="s">
        <v>33</v>
      </c>
      <c r="AR22" s="20"/>
      <c r="BE22" s="192"/>
    </row>
    <row r="23" spans="1:71" s="1" customFormat="1" ht="16.5" customHeight="1">
      <c r="B23" s="20"/>
      <c r="E23" s="199" t="s">
        <v>1</v>
      </c>
      <c r="F23" s="199"/>
      <c r="G23" s="199"/>
      <c r="H23" s="199"/>
      <c r="I23" s="199"/>
      <c r="J23" s="199"/>
      <c r="K23" s="199"/>
      <c r="L23" s="199"/>
      <c r="M23" s="199"/>
      <c r="N23" s="199"/>
      <c r="O23" s="199"/>
      <c r="P23" s="199"/>
      <c r="Q23" s="199"/>
      <c r="R23" s="199"/>
      <c r="S23" s="199"/>
      <c r="T23" s="199"/>
      <c r="U23" s="199"/>
      <c r="V23" s="199"/>
      <c r="W23" s="199"/>
      <c r="X23" s="199"/>
      <c r="Y23" s="199"/>
      <c r="Z23" s="199"/>
      <c r="AA23" s="199"/>
      <c r="AB23" s="199"/>
      <c r="AC23" s="199"/>
      <c r="AD23" s="199"/>
      <c r="AE23" s="199"/>
      <c r="AF23" s="199"/>
      <c r="AG23" s="199"/>
      <c r="AH23" s="199"/>
      <c r="AI23" s="199"/>
      <c r="AJ23" s="199"/>
      <c r="AK23" s="199"/>
      <c r="AL23" s="199"/>
      <c r="AM23" s="199"/>
      <c r="AN23" s="199"/>
      <c r="AR23" s="20"/>
      <c r="BE23" s="192"/>
    </row>
    <row r="24" spans="1:71" s="1" customFormat="1" ht="6.95" customHeight="1">
      <c r="B24" s="20"/>
      <c r="AR24" s="20"/>
      <c r="BE24" s="192"/>
    </row>
    <row r="25" spans="1:71" s="1" customFormat="1" ht="6.95" customHeight="1">
      <c r="B25" s="2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R25" s="20"/>
      <c r="BE25" s="192"/>
    </row>
    <row r="26" spans="1:71" s="2" customFormat="1" ht="25.9" customHeight="1">
      <c r="A26" s="32"/>
      <c r="B26" s="33"/>
      <c r="C26" s="32"/>
      <c r="D26" s="34" t="s">
        <v>34</v>
      </c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200">
        <f>ROUND(AG94,2)</f>
        <v>0</v>
      </c>
      <c r="AL26" s="201"/>
      <c r="AM26" s="201"/>
      <c r="AN26" s="201"/>
      <c r="AO26" s="201"/>
      <c r="AP26" s="32"/>
      <c r="AQ26" s="32"/>
      <c r="AR26" s="33"/>
      <c r="BE26" s="192"/>
    </row>
    <row r="27" spans="1:71" s="2" customFormat="1" ht="6.95" customHeight="1">
      <c r="A27" s="32"/>
      <c r="B27" s="33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3"/>
      <c r="BE27" s="192"/>
    </row>
    <row r="28" spans="1:71" s="2" customFormat="1" ht="12.75">
      <c r="A28" s="32"/>
      <c r="B28" s="33"/>
      <c r="C28" s="32"/>
      <c r="D28" s="32"/>
      <c r="E28" s="32"/>
      <c r="F28" s="32"/>
      <c r="G28" s="32"/>
      <c r="H28" s="32"/>
      <c r="I28" s="32"/>
      <c r="J28" s="32"/>
      <c r="K28" s="32"/>
      <c r="L28" s="202" t="s">
        <v>35</v>
      </c>
      <c r="M28" s="202"/>
      <c r="N28" s="202"/>
      <c r="O28" s="202"/>
      <c r="P28" s="202"/>
      <c r="Q28" s="32"/>
      <c r="R28" s="32"/>
      <c r="S28" s="32"/>
      <c r="T28" s="32"/>
      <c r="U28" s="32"/>
      <c r="V28" s="32"/>
      <c r="W28" s="202" t="s">
        <v>36</v>
      </c>
      <c r="X28" s="202"/>
      <c r="Y28" s="202"/>
      <c r="Z28" s="202"/>
      <c r="AA28" s="202"/>
      <c r="AB28" s="202"/>
      <c r="AC28" s="202"/>
      <c r="AD28" s="202"/>
      <c r="AE28" s="202"/>
      <c r="AF28" s="32"/>
      <c r="AG28" s="32"/>
      <c r="AH28" s="32"/>
      <c r="AI28" s="32"/>
      <c r="AJ28" s="32"/>
      <c r="AK28" s="202" t="s">
        <v>37</v>
      </c>
      <c r="AL28" s="202"/>
      <c r="AM28" s="202"/>
      <c r="AN28" s="202"/>
      <c r="AO28" s="202"/>
      <c r="AP28" s="32"/>
      <c r="AQ28" s="32"/>
      <c r="AR28" s="33"/>
      <c r="BE28" s="192"/>
    </row>
    <row r="29" spans="1:71" s="3" customFormat="1" ht="14.45" customHeight="1">
      <c r="B29" s="37"/>
      <c r="D29" s="27" t="s">
        <v>38</v>
      </c>
      <c r="F29" s="27" t="s">
        <v>39</v>
      </c>
      <c r="L29" s="205">
        <v>0.21</v>
      </c>
      <c r="M29" s="204"/>
      <c r="N29" s="204"/>
      <c r="O29" s="204"/>
      <c r="P29" s="204"/>
      <c r="W29" s="203">
        <f>ROUND(AZ94, 2)</f>
        <v>0</v>
      </c>
      <c r="X29" s="204"/>
      <c r="Y29" s="204"/>
      <c r="Z29" s="204"/>
      <c r="AA29" s="204"/>
      <c r="AB29" s="204"/>
      <c r="AC29" s="204"/>
      <c r="AD29" s="204"/>
      <c r="AE29" s="204"/>
      <c r="AK29" s="203">
        <f>ROUND(AV94, 2)</f>
        <v>0</v>
      </c>
      <c r="AL29" s="204"/>
      <c r="AM29" s="204"/>
      <c r="AN29" s="204"/>
      <c r="AO29" s="204"/>
      <c r="AR29" s="37"/>
      <c r="BE29" s="193"/>
    </row>
    <row r="30" spans="1:71" s="3" customFormat="1" ht="14.45" customHeight="1">
      <c r="B30" s="37"/>
      <c r="F30" s="27" t="s">
        <v>40</v>
      </c>
      <c r="L30" s="205">
        <v>0.15</v>
      </c>
      <c r="M30" s="204"/>
      <c r="N30" s="204"/>
      <c r="O30" s="204"/>
      <c r="P30" s="204"/>
      <c r="W30" s="203">
        <f>ROUND(BA94, 2)</f>
        <v>0</v>
      </c>
      <c r="X30" s="204"/>
      <c r="Y30" s="204"/>
      <c r="Z30" s="204"/>
      <c r="AA30" s="204"/>
      <c r="AB30" s="204"/>
      <c r="AC30" s="204"/>
      <c r="AD30" s="204"/>
      <c r="AE30" s="204"/>
      <c r="AK30" s="203">
        <f>ROUND(AW94, 2)</f>
        <v>0</v>
      </c>
      <c r="AL30" s="204"/>
      <c r="AM30" s="204"/>
      <c r="AN30" s="204"/>
      <c r="AO30" s="204"/>
      <c r="AR30" s="37"/>
      <c r="BE30" s="193"/>
    </row>
    <row r="31" spans="1:71" s="3" customFormat="1" ht="14.45" hidden="1" customHeight="1">
      <c r="B31" s="37"/>
      <c r="F31" s="27" t="s">
        <v>41</v>
      </c>
      <c r="L31" s="205">
        <v>0.21</v>
      </c>
      <c r="M31" s="204"/>
      <c r="N31" s="204"/>
      <c r="O31" s="204"/>
      <c r="P31" s="204"/>
      <c r="W31" s="203">
        <f>ROUND(BB94, 2)</f>
        <v>0</v>
      </c>
      <c r="X31" s="204"/>
      <c r="Y31" s="204"/>
      <c r="Z31" s="204"/>
      <c r="AA31" s="204"/>
      <c r="AB31" s="204"/>
      <c r="AC31" s="204"/>
      <c r="AD31" s="204"/>
      <c r="AE31" s="204"/>
      <c r="AK31" s="203">
        <v>0</v>
      </c>
      <c r="AL31" s="204"/>
      <c r="AM31" s="204"/>
      <c r="AN31" s="204"/>
      <c r="AO31" s="204"/>
      <c r="AR31" s="37"/>
      <c r="BE31" s="193"/>
    </row>
    <row r="32" spans="1:71" s="3" customFormat="1" ht="14.45" hidden="1" customHeight="1">
      <c r="B32" s="37"/>
      <c r="F32" s="27" t="s">
        <v>42</v>
      </c>
      <c r="L32" s="205">
        <v>0.15</v>
      </c>
      <c r="M32" s="204"/>
      <c r="N32" s="204"/>
      <c r="O32" s="204"/>
      <c r="P32" s="204"/>
      <c r="W32" s="203">
        <f>ROUND(BC94, 2)</f>
        <v>0</v>
      </c>
      <c r="X32" s="204"/>
      <c r="Y32" s="204"/>
      <c r="Z32" s="204"/>
      <c r="AA32" s="204"/>
      <c r="AB32" s="204"/>
      <c r="AC32" s="204"/>
      <c r="AD32" s="204"/>
      <c r="AE32" s="204"/>
      <c r="AK32" s="203">
        <v>0</v>
      </c>
      <c r="AL32" s="204"/>
      <c r="AM32" s="204"/>
      <c r="AN32" s="204"/>
      <c r="AO32" s="204"/>
      <c r="AR32" s="37"/>
      <c r="BE32" s="193"/>
    </row>
    <row r="33" spans="1:57" s="3" customFormat="1" ht="14.45" hidden="1" customHeight="1">
      <c r="B33" s="37"/>
      <c r="F33" s="27" t="s">
        <v>43</v>
      </c>
      <c r="L33" s="205">
        <v>0</v>
      </c>
      <c r="M33" s="204"/>
      <c r="N33" s="204"/>
      <c r="O33" s="204"/>
      <c r="P33" s="204"/>
      <c r="W33" s="203">
        <f>ROUND(BD94, 2)</f>
        <v>0</v>
      </c>
      <c r="X33" s="204"/>
      <c r="Y33" s="204"/>
      <c r="Z33" s="204"/>
      <c r="AA33" s="204"/>
      <c r="AB33" s="204"/>
      <c r="AC33" s="204"/>
      <c r="AD33" s="204"/>
      <c r="AE33" s="204"/>
      <c r="AK33" s="203">
        <v>0</v>
      </c>
      <c r="AL33" s="204"/>
      <c r="AM33" s="204"/>
      <c r="AN33" s="204"/>
      <c r="AO33" s="204"/>
      <c r="AR33" s="37"/>
      <c r="BE33" s="193"/>
    </row>
    <row r="34" spans="1:57" s="2" customFormat="1" ht="6.95" customHeight="1">
      <c r="A34" s="32"/>
      <c r="B34" s="33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3"/>
      <c r="BE34" s="192"/>
    </row>
    <row r="35" spans="1:57" s="2" customFormat="1" ht="25.9" customHeight="1">
      <c r="A35" s="32"/>
      <c r="B35" s="33"/>
      <c r="C35" s="38"/>
      <c r="D35" s="39" t="s">
        <v>44</v>
      </c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1" t="s">
        <v>45</v>
      </c>
      <c r="U35" s="40"/>
      <c r="V35" s="40"/>
      <c r="W35" s="40"/>
      <c r="X35" s="206" t="s">
        <v>46</v>
      </c>
      <c r="Y35" s="207"/>
      <c r="Z35" s="207"/>
      <c r="AA35" s="207"/>
      <c r="AB35" s="207"/>
      <c r="AC35" s="40"/>
      <c r="AD35" s="40"/>
      <c r="AE35" s="40"/>
      <c r="AF35" s="40"/>
      <c r="AG35" s="40"/>
      <c r="AH35" s="40"/>
      <c r="AI35" s="40"/>
      <c r="AJ35" s="40"/>
      <c r="AK35" s="208">
        <f>SUM(AK26:AK33)</f>
        <v>0</v>
      </c>
      <c r="AL35" s="207"/>
      <c r="AM35" s="207"/>
      <c r="AN35" s="207"/>
      <c r="AO35" s="209"/>
      <c r="AP35" s="38"/>
      <c r="AQ35" s="38"/>
      <c r="AR35" s="33"/>
      <c r="BE35" s="32"/>
    </row>
    <row r="36" spans="1:57" s="2" customFormat="1" ht="6.95" customHeight="1">
      <c r="A36" s="32"/>
      <c r="B36" s="33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3"/>
      <c r="BE36" s="32"/>
    </row>
    <row r="37" spans="1:57" s="2" customFormat="1" ht="14.45" customHeight="1">
      <c r="A37" s="32"/>
      <c r="B37" s="33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3"/>
      <c r="BE37" s="32"/>
    </row>
    <row r="38" spans="1:57" s="1" customFormat="1" ht="14.45" customHeight="1">
      <c r="B38" s="20"/>
      <c r="AR38" s="20"/>
    </row>
    <row r="39" spans="1:57" s="1" customFormat="1" ht="14.45" customHeight="1">
      <c r="B39" s="20"/>
      <c r="AR39" s="20"/>
    </row>
    <row r="40" spans="1:57" s="1" customFormat="1" ht="14.45" customHeight="1">
      <c r="B40" s="20"/>
      <c r="AR40" s="20"/>
    </row>
    <row r="41" spans="1:57" s="1" customFormat="1" ht="14.45" customHeight="1">
      <c r="B41" s="20"/>
      <c r="AR41" s="20"/>
    </row>
    <row r="42" spans="1:57" s="1" customFormat="1" ht="14.45" customHeight="1">
      <c r="B42" s="20"/>
      <c r="AR42" s="20"/>
    </row>
    <row r="43" spans="1:57" s="1" customFormat="1" ht="14.45" customHeight="1">
      <c r="B43" s="20"/>
      <c r="AR43" s="20"/>
    </row>
    <row r="44" spans="1:57" s="1" customFormat="1" ht="14.45" customHeight="1">
      <c r="B44" s="20"/>
      <c r="AR44" s="20"/>
    </row>
    <row r="45" spans="1:57" s="1" customFormat="1" ht="14.45" customHeight="1">
      <c r="B45" s="20"/>
      <c r="AR45" s="20"/>
    </row>
    <row r="46" spans="1:57" s="1" customFormat="1" ht="14.45" customHeight="1">
      <c r="B46" s="20"/>
      <c r="AR46" s="20"/>
    </row>
    <row r="47" spans="1:57" s="1" customFormat="1" ht="14.45" customHeight="1">
      <c r="B47" s="20"/>
      <c r="AR47" s="20"/>
    </row>
    <row r="48" spans="1:57" s="1" customFormat="1" ht="14.45" customHeight="1">
      <c r="B48" s="20"/>
      <c r="AR48" s="20"/>
    </row>
    <row r="49" spans="1:57" s="2" customFormat="1" ht="14.45" customHeight="1">
      <c r="B49" s="42"/>
      <c r="D49" s="43" t="s">
        <v>47</v>
      </c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3" t="s">
        <v>48</v>
      </c>
      <c r="AI49" s="44"/>
      <c r="AJ49" s="44"/>
      <c r="AK49" s="44"/>
      <c r="AL49" s="44"/>
      <c r="AM49" s="44"/>
      <c r="AN49" s="44"/>
      <c r="AO49" s="44"/>
      <c r="AR49" s="42"/>
    </row>
    <row r="50" spans="1:57" ht="11.25">
      <c r="B50" s="20"/>
      <c r="AR50" s="20"/>
    </row>
    <row r="51" spans="1:57" ht="11.25">
      <c r="B51" s="20"/>
      <c r="AR51" s="20"/>
    </row>
    <row r="52" spans="1:57" ht="11.25">
      <c r="B52" s="20"/>
      <c r="AR52" s="20"/>
    </row>
    <row r="53" spans="1:57" ht="11.25">
      <c r="B53" s="20"/>
      <c r="AR53" s="20"/>
    </row>
    <row r="54" spans="1:57" ht="11.25">
      <c r="B54" s="20"/>
      <c r="AR54" s="20"/>
    </row>
    <row r="55" spans="1:57" ht="11.25">
      <c r="B55" s="20"/>
      <c r="AR55" s="20"/>
    </row>
    <row r="56" spans="1:57" ht="11.25">
      <c r="B56" s="20"/>
      <c r="AR56" s="20"/>
    </row>
    <row r="57" spans="1:57" ht="11.25">
      <c r="B57" s="20"/>
      <c r="AR57" s="20"/>
    </row>
    <row r="58" spans="1:57" ht="11.25">
      <c r="B58" s="20"/>
      <c r="AR58" s="20"/>
    </row>
    <row r="59" spans="1:57" ht="11.25">
      <c r="B59" s="20"/>
      <c r="AR59" s="20"/>
    </row>
    <row r="60" spans="1:57" s="2" customFormat="1" ht="12.75">
      <c r="A60" s="32"/>
      <c r="B60" s="33"/>
      <c r="C60" s="32"/>
      <c r="D60" s="45" t="s">
        <v>49</v>
      </c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45" t="s">
        <v>50</v>
      </c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45" t="s">
        <v>49</v>
      </c>
      <c r="AI60" s="35"/>
      <c r="AJ60" s="35"/>
      <c r="AK60" s="35"/>
      <c r="AL60" s="35"/>
      <c r="AM60" s="45" t="s">
        <v>50</v>
      </c>
      <c r="AN60" s="35"/>
      <c r="AO60" s="35"/>
      <c r="AP60" s="32"/>
      <c r="AQ60" s="32"/>
      <c r="AR60" s="33"/>
      <c r="BE60" s="32"/>
    </row>
    <row r="61" spans="1:57" ht="11.25">
      <c r="B61" s="20"/>
      <c r="AR61" s="20"/>
    </row>
    <row r="62" spans="1:57" ht="11.25">
      <c r="B62" s="20"/>
      <c r="AR62" s="20"/>
    </row>
    <row r="63" spans="1:57" ht="11.25">
      <c r="B63" s="20"/>
      <c r="AR63" s="20"/>
    </row>
    <row r="64" spans="1:57" s="2" customFormat="1" ht="12.75">
      <c r="A64" s="32"/>
      <c r="B64" s="33"/>
      <c r="C64" s="32"/>
      <c r="D64" s="43" t="s">
        <v>51</v>
      </c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3" t="s">
        <v>52</v>
      </c>
      <c r="AI64" s="46"/>
      <c r="AJ64" s="46"/>
      <c r="AK64" s="46"/>
      <c r="AL64" s="46"/>
      <c r="AM64" s="46"/>
      <c r="AN64" s="46"/>
      <c r="AO64" s="46"/>
      <c r="AP64" s="32"/>
      <c r="AQ64" s="32"/>
      <c r="AR64" s="33"/>
      <c r="BE64" s="32"/>
    </row>
    <row r="65" spans="1:57" ht="11.25">
      <c r="B65" s="20"/>
      <c r="AR65" s="20"/>
    </row>
    <row r="66" spans="1:57" ht="11.25">
      <c r="B66" s="20"/>
      <c r="AR66" s="20"/>
    </row>
    <row r="67" spans="1:57" ht="11.25">
      <c r="B67" s="20"/>
      <c r="AR67" s="20"/>
    </row>
    <row r="68" spans="1:57" ht="11.25">
      <c r="B68" s="20"/>
      <c r="AR68" s="20"/>
    </row>
    <row r="69" spans="1:57" ht="11.25">
      <c r="B69" s="20"/>
      <c r="AR69" s="20"/>
    </row>
    <row r="70" spans="1:57" ht="11.25">
      <c r="B70" s="20"/>
      <c r="AR70" s="20"/>
    </row>
    <row r="71" spans="1:57" ht="11.25">
      <c r="B71" s="20"/>
      <c r="AR71" s="20"/>
    </row>
    <row r="72" spans="1:57" ht="11.25">
      <c r="B72" s="20"/>
      <c r="AR72" s="20"/>
    </row>
    <row r="73" spans="1:57" ht="11.25">
      <c r="B73" s="20"/>
      <c r="AR73" s="20"/>
    </row>
    <row r="74" spans="1:57" ht="11.25">
      <c r="B74" s="20"/>
      <c r="AR74" s="20"/>
    </row>
    <row r="75" spans="1:57" s="2" customFormat="1" ht="12.75">
      <c r="A75" s="32"/>
      <c r="B75" s="33"/>
      <c r="C75" s="32"/>
      <c r="D75" s="45" t="s">
        <v>49</v>
      </c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45" t="s">
        <v>50</v>
      </c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45" t="s">
        <v>49</v>
      </c>
      <c r="AI75" s="35"/>
      <c r="AJ75" s="35"/>
      <c r="AK75" s="35"/>
      <c r="AL75" s="35"/>
      <c r="AM75" s="45" t="s">
        <v>50</v>
      </c>
      <c r="AN75" s="35"/>
      <c r="AO75" s="35"/>
      <c r="AP75" s="32"/>
      <c r="AQ75" s="32"/>
      <c r="AR75" s="33"/>
      <c r="BE75" s="32"/>
    </row>
    <row r="76" spans="1:57" s="2" customFormat="1" ht="11.25">
      <c r="A76" s="32"/>
      <c r="B76" s="33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3"/>
      <c r="BE76" s="32"/>
    </row>
    <row r="77" spans="1:57" s="2" customFormat="1" ht="6.95" customHeight="1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33"/>
      <c r="BE77" s="32"/>
    </row>
    <row r="81" spans="1:90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0"/>
      <c r="AR81" s="33"/>
      <c r="BE81" s="32"/>
    </row>
    <row r="82" spans="1:90" s="2" customFormat="1" ht="24.95" customHeight="1">
      <c r="A82" s="32"/>
      <c r="B82" s="33"/>
      <c r="C82" s="21" t="s">
        <v>53</v>
      </c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3"/>
      <c r="BE82" s="32"/>
    </row>
    <row r="83" spans="1:90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3"/>
      <c r="BE83" s="32"/>
    </row>
    <row r="84" spans="1:90" s="4" customFormat="1" ht="12" customHeight="1">
      <c r="B84" s="51"/>
      <c r="C84" s="27" t="s">
        <v>13</v>
      </c>
      <c r="L84" s="4" t="str">
        <f>K5</f>
        <v>23/002</v>
      </c>
      <c r="AR84" s="51"/>
    </row>
    <row r="85" spans="1:90" s="5" customFormat="1" ht="36.950000000000003" customHeight="1">
      <c r="B85" s="52"/>
      <c r="C85" s="53" t="s">
        <v>16</v>
      </c>
      <c r="L85" s="210" t="str">
        <f>K6</f>
        <v>Heřmaneč - rozšíření VO</v>
      </c>
      <c r="M85" s="211"/>
      <c r="N85" s="211"/>
      <c r="O85" s="211"/>
      <c r="P85" s="211"/>
      <c r="Q85" s="211"/>
      <c r="R85" s="211"/>
      <c r="S85" s="211"/>
      <c r="T85" s="211"/>
      <c r="U85" s="211"/>
      <c r="V85" s="211"/>
      <c r="W85" s="211"/>
      <c r="X85" s="211"/>
      <c r="Y85" s="211"/>
      <c r="Z85" s="211"/>
      <c r="AA85" s="211"/>
      <c r="AB85" s="211"/>
      <c r="AC85" s="211"/>
      <c r="AD85" s="211"/>
      <c r="AE85" s="211"/>
      <c r="AF85" s="211"/>
      <c r="AG85" s="211"/>
      <c r="AH85" s="211"/>
      <c r="AI85" s="211"/>
      <c r="AJ85" s="211"/>
      <c r="AK85" s="211"/>
      <c r="AL85" s="211"/>
      <c r="AM85" s="211"/>
      <c r="AN85" s="211"/>
      <c r="AO85" s="211"/>
      <c r="AR85" s="52"/>
    </row>
    <row r="86" spans="1:90" s="2" customFormat="1" ht="6.95" customHeight="1">
      <c r="A86" s="32"/>
      <c r="B86" s="33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3"/>
      <c r="BE86" s="32"/>
    </row>
    <row r="87" spans="1:90" s="2" customFormat="1" ht="12" customHeight="1">
      <c r="A87" s="32"/>
      <c r="B87" s="33"/>
      <c r="C87" s="27" t="s">
        <v>20</v>
      </c>
      <c r="D87" s="32"/>
      <c r="E87" s="32"/>
      <c r="F87" s="32"/>
      <c r="G87" s="32"/>
      <c r="H87" s="32"/>
      <c r="I87" s="32"/>
      <c r="J87" s="32"/>
      <c r="K87" s="32"/>
      <c r="L87" s="54" t="str">
        <f>IF(K8="","",K8)</f>
        <v xml:space="preserve"> </v>
      </c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27" t="s">
        <v>22</v>
      </c>
      <c r="AJ87" s="32"/>
      <c r="AK87" s="32"/>
      <c r="AL87" s="32"/>
      <c r="AM87" s="212" t="str">
        <f>IF(AN8= "","",AN8)</f>
        <v>12. 1. 2023</v>
      </c>
      <c r="AN87" s="212"/>
      <c r="AO87" s="32"/>
      <c r="AP87" s="32"/>
      <c r="AQ87" s="32"/>
      <c r="AR87" s="33"/>
      <c r="BE87" s="32"/>
    </row>
    <row r="88" spans="1:90" s="2" customFormat="1" ht="6.95" customHeight="1">
      <c r="A88" s="32"/>
      <c r="B88" s="33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3"/>
      <c r="BE88" s="32"/>
    </row>
    <row r="89" spans="1:90" s="2" customFormat="1" ht="15.2" customHeight="1">
      <c r="A89" s="32"/>
      <c r="B89" s="33"/>
      <c r="C89" s="27" t="s">
        <v>24</v>
      </c>
      <c r="D89" s="32"/>
      <c r="E89" s="32"/>
      <c r="F89" s="32"/>
      <c r="G89" s="32"/>
      <c r="H89" s="32"/>
      <c r="I89" s="32"/>
      <c r="J89" s="32"/>
      <c r="K89" s="32"/>
      <c r="L89" s="4" t="str">
        <f>IF(E11= "","",E11)</f>
        <v>Obec Heřmaneč</v>
      </c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27" t="s">
        <v>30</v>
      </c>
      <c r="AJ89" s="32"/>
      <c r="AK89" s="32"/>
      <c r="AL89" s="32"/>
      <c r="AM89" s="213" t="str">
        <f>IF(E17="","",E17)</f>
        <v xml:space="preserve"> </v>
      </c>
      <c r="AN89" s="214"/>
      <c r="AO89" s="214"/>
      <c r="AP89" s="214"/>
      <c r="AQ89" s="32"/>
      <c r="AR89" s="33"/>
      <c r="AS89" s="215" t="s">
        <v>54</v>
      </c>
      <c r="AT89" s="216"/>
      <c r="AU89" s="56"/>
      <c r="AV89" s="56"/>
      <c r="AW89" s="56"/>
      <c r="AX89" s="56"/>
      <c r="AY89" s="56"/>
      <c r="AZ89" s="56"/>
      <c r="BA89" s="56"/>
      <c r="BB89" s="56"/>
      <c r="BC89" s="56"/>
      <c r="BD89" s="57"/>
      <c r="BE89" s="32"/>
    </row>
    <row r="90" spans="1:90" s="2" customFormat="1" ht="15.2" customHeight="1">
      <c r="A90" s="32"/>
      <c r="B90" s="33"/>
      <c r="C90" s="27" t="s">
        <v>28</v>
      </c>
      <c r="D90" s="32"/>
      <c r="E90" s="32"/>
      <c r="F90" s="32"/>
      <c r="G90" s="32"/>
      <c r="H90" s="32"/>
      <c r="I90" s="32"/>
      <c r="J90" s="32"/>
      <c r="K90" s="32"/>
      <c r="L90" s="4" t="str">
        <f>IF(E14= "Vyplň údaj","",E14)</f>
        <v/>
      </c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27" t="s">
        <v>32</v>
      </c>
      <c r="AJ90" s="32"/>
      <c r="AK90" s="32"/>
      <c r="AL90" s="32"/>
      <c r="AM90" s="213" t="str">
        <f>IF(E20="","",E20)</f>
        <v xml:space="preserve"> </v>
      </c>
      <c r="AN90" s="214"/>
      <c r="AO90" s="214"/>
      <c r="AP90" s="214"/>
      <c r="AQ90" s="32"/>
      <c r="AR90" s="33"/>
      <c r="AS90" s="217"/>
      <c r="AT90" s="218"/>
      <c r="AU90" s="58"/>
      <c r="AV90" s="58"/>
      <c r="AW90" s="58"/>
      <c r="AX90" s="58"/>
      <c r="AY90" s="58"/>
      <c r="AZ90" s="58"/>
      <c r="BA90" s="58"/>
      <c r="BB90" s="58"/>
      <c r="BC90" s="58"/>
      <c r="BD90" s="59"/>
      <c r="BE90" s="32"/>
    </row>
    <row r="91" spans="1:90" s="2" customFormat="1" ht="10.9" customHeight="1">
      <c r="A91" s="32"/>
      <c r="B91" s="33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3"/>
      <c r="AS91" s="217"/>
      <c r="AT91" s="218"/>
      <c r="AU91" s="58"/>
      <c r="AV91" s="58"/>
      <c r="AW91" s="58"/>
      <c r="AX91" s="58"/>
      <c r="AY91" s="58"/>
      <c r="AZ91" s="58"/>
      <c r="BA91" s="58"/>
      <c r="BB91" s="58"/>
      <c r="BC91" s="58"/>
      <c r="BD91" s="59"/>
      <c r="BE91" s="32"/>
    </row>
    <row r="92" spans="1:90" s="2" customFormat="1" ht="29.25" customHeight="1">
      <c r="A92" s="32"/>
      <c r="B92" s="33"/>
      <c r="C92" s="219" t="s">
        <v>55</v>
      </c>
      <c r="D92" s="220"/>
      <c r="E92" s="220"/>
      <c r="F92" s="220"/>
      <c r="G92" s="220"/>
      <c r="H92" s="60"/>
      <c r="I92" s="221" t="s">
        <v>56</v>
      </c>
      <c r="J92" s="220"/>
      <c r="K92" s="220"/>
      <c r="L92" s="220"/>
      <c r="M92" s="220"/>
      <c r="N92" s="220"/>
      <c r="O92" s="220"/>
      <c r="P92" s="220"/>
      <c r="Q92" s="220"/>
      <c r="R92" s="220"/>
      <c r="S92" s="220"/>
      <c r="T92" s="220"/>
      <c r="U92" s="220"/>
      <c r="V92" s="220"/>
      <c r="W92" s="220"/>
      <c r="X92" s="220"/>
      <c r="Y92" s="220"/>
      <c r="Z92" s="220"/>
      <c r="AA92" s="220"/>
      <c r="AB92" s="220"/>
      <c r="AC92" s="220"/>
      <c r="AD92" s="220"/>
      <c r="AE92" s="220"/>
      <c r="AF92" s="220"/>
      <c r="AG92" s="222" t="s">
        <v>57</v>
      </c>
      <c r="AH92" s="220"/>
      <c r="AI92" s="220"/>
      <c r="AJ92" s="220"/>
      <c r="AK92" s="220"/>
      <c r="AL92" s="220"/>
      <c r="AM92" s="220"/>
      <c r="AN92" s="221" t="s">
        <v>58</v>
      </c>
      <c r="AO92" s="220"/>
      <c r="AP92" s="223"/>
      <c r="AQ92" s="61" t="s">
        <v>59</v>
      </c>
      <c r="AR92" s="33"/>
      <c r="AS92" s="62" t="s">
        <v>60</v>
      </c>
      <c r="AT92" s="63" t="s">
        <v>61</v>
      </c>
      <c r="AU92" s="63" t="s">
        <v>62</v>
      </c>
      <c r="AV92" s="63" t="s">
        <v>63</v>
      </c>
      <c r="AW92" s="63" t="s">
        <v>64</v>
      </c>
      <c r="AX92" s="63" t="s">
        <v>65</v>
      </c>
      <c r="AY92" s="63" t="s">
        <v>66</v>
      </c>
      <c r="AZ92" s="63" t="s">
        <v>67</v>
      </c>
      <c r="BA92" s="63" t="s">
        <v>68</v>
      </c>
      <c r="BB92" s="63" t="s">
        <v>69</v>
      </c>
      <c r="BC92" s="63" t="s">
        <v>70</v>
      </c>
      <c r="BD92" s="64" t="s">
        <v>71</v>
      </c>
      <c r="BE92" s="32"/>
    </row>
    <row r="93" spans="1:90" s="2" customFormat="1" ht="10.9" customHeight="1">
      <c r="A93" s="32"/>
      <c r="B93" s="33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3"/>
      <c r="AS93" s="65"/>
      <c r="AT93" s="66"/>
      <c r="AU93" s="66"/>
      <c r="AV93" s="66"/>
      <c r="AW93" s="66"/>
      <c r="AX93" s="66"/>
      <c r="AY93" s="66"/>
      <c r="AZ93" s="66"/>
      <c r="BA93" s="66"/>
      <c r="BB93" s="66"/>
      <c r="BC93" s="66"/>
      <c r="BD93" s="67"/>
      <c r="BE93" s="32"/>
    </row>
    <row r="94" spans="1:90" s="6" customFormat="1" ht="32.450000000000003" customHeight="1">
      <c r="B94" s="68"/>
      <c r="C94" s="69" t="s">
        <v>72</v>
      </c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  <c r="AA94" s="70"/>
      <c r="AB94" s="70"/>
      <c r="AC94" s="70"/>
      <c r="AD94" s="70"/>
      <c r="AE94" s="70"/>
      <c r="AF94" s="70"/>
      <c r="AG94" s="227">
        <f>ROUND(AG95,2)</f>
        <v>0</v>
      </c>
      <c r="AH94" s="227"/>
      <c r="AI94" s="227"/>
      <c r="AJ94" s="227"/>
      <c r="AK94" s="227"/>
      <c r="AL94" s="227"/>
      <c r="AM94" s="227"/>
      <c r="AN94" s="228">
        <f>SUM(AG94,AT94)</f>
        <v>0</v>
      </c>
      <c r="AO94" s="228"/>
      <c r="AP94" s="228"/>
      <c r="AQ94" s="72" t="s">
        <v>1</v>
      </c>
      <c r="AR94" s="68"/>
      <c r="AS94" s="73">
        <f>ROUND(AS95,2)</f>
        <v>0</v>
      </c>
      <c r="AT94" s="74">
        <f>ROUND(SUM(AV94:AW94),2)</f>
        <v>0</v>
      </c>
      <c r="AU94" s="75">
        <f>ROUND(AU95,5)</f>
        <v>0</v>
      </c>
      <c r="AV94" s="74">
        <f>ROUND(AZ94*L29,2)</f>
        <v>0</v>
      </c>
      <c r="AW94" s="74">
        <f>ROUND(BA94*L30,2)</f>
        <v>0</v>
      </c>
      <c r="AX94" s="74">
        <f>ROUND(BB94*L29,2)</f>
        <v>0</v>
      </c>
      <c r="AY94" s="74">
        <f>ROUND(BC94*L30,2)</f>
        <v>0</v>
      </c>
      <c r="AZ94" s="74">
        <f>ROUND(AZ95,2)</f>
        <v>0</v>
      </c>
      <c r="BA94" s="74">
        <f>ROUND(BA95,2)</f>
        <v>0</v>
      </c>
      <c r="BB94" s="74">
        <f>ROUND(BB95,2)</f>
        <v>0</v>
      </c>
      <c r="BC94" s="74">
        <f>ROUND(BC95,2)</f>
        <v>0</v>
      </c>
      <c r="BD94" s="76">
        <f>ROUND(BD95,2)</f>
        <v>0</v>
      </c>
      <c r="BS94" s="77" t="s">
        <v>73</v>
      </c>
      <c r="BT94" s="77" t="s">
        <v>74</v>
      </c>
      <c r="BV94" s="77" t="s">
        <v>75</v>
      </c>
      <c r="BW94" s="77" t="s">
        <v>4</v>
      </c>
      <c r="BX94" s="77" t="s">
        <v>76</v>
      </c>
      <c r="CL94" s="77" t="s">
        <v>1</v>
      </c>
    </row>
    <row r="95" spans="1:90" s="7" customFormat="1" ht="16.5" customHeight="1">
      <c r="A95" s="78" t="s">
        <v>77</v>
      </c>
      <c r="B95" s="79"/>
      <c r="C95" s="80"/>
      <c r="D95" s="226" t="s">
        <v>14</v>
      </c>
      <c r="E95" s="226"/>
      <c r="F95" s="226"/>
      <c r="G95" s="226"/>
      <c r="H95" s="226"/>
      <c r="I95" s="81"/>
      <c r="J95" s="226" t="s">
        <v>17</v>
      </c>
      <c r="K95" s="226"/>
      <c r="L95" s="226"/>
      <c r="M95" s="226"/>
      <c r="N95" s="226"/>
      <c r="O95" s="226"/>
      <c r="P95" s="226"/>
      <c r="Q95" s="226"/>
      <c r="R95" s="226"/>
      <c r="S95" s="226"/>
      <c r="T95" s="226"/>
      <c r="U95" s="226"/>
      <c r="V95" s="226"/>
      <c r="W95" s="226"/>
      <c r="X95" s="226"/>
      <c r="Y95" s="226"/>
      <c r="Z95" s="226"/>
      <c r="AA95" s="226"/>
      <c r="AB95" s="226"/>
      <c r="AC95" s="226"/>
      <c r="AD95" s="226"/>
      <c r="AE95" s="226"/>
      <c r="AF95" s="226"/>
      <c r="AG95" s="224">
        <f>'23-002 - Heřmaneč - rozší...'!J28</f>
        <v>0</v>
      </c>
      <c r="AH95" s="225"/>
      <c r="AI95" s="225"/>
      <c r="AJ95" s="225"/>
      <c r="AK95" s="225"/>
      <c r="AL95" s="225"/>
      <c r="AM95" s="225"/>
      <c r="AN95" s="224">
        <f>SUM(AG95,AT95)</f>
        <v>0</v>
      </c>
      <c r="AO95" s="225"/>
      <c r="AP95" s="225"/>
      <c r="AQ95" s="82" t="s">
        <v>78</v>
      </c>
      <c r="AR95" s="79"/>
      <c r="AS95" s="83">
        <v>0</v>
      </c>
      <c r="AT95" s="84">
        <f>ROUND(SUM(AV95:AW95),2)</f>
        <v>0</v>
      </c>
      <c r="AU95" s="85">
        <f>'23-002 - Heřmaneč - rozší...'!P119</f>
        <v>0</v>
      </c>
      <c r="AV95" s="84">
        <f>'23-002 - Heřmaneč - rozší...'!J31</f>
        <v>0</v>
      </c>
      <c r="AW95" s="84">
        <f>'23-002 - Heřmaneč - rozší...'!J32</f>
        <v>0</v>
      </c>
      <c r="AX95" s="84">
        <f>'23-002 - Heřmaneč - rozší...'!J33</f>
        <v>0</v>
      </c>
      <c r="AY95" s="84">
        <f>'23-002 - Heřmaneč - rozší...'!J34</f>
        <v>0</v>
      </c>
      <c r="AZ95" s="84">
        <f>'23-002 - Heřmaneč - rozší...'!F31</f>
        <v>0</v>
      </c>
      <c r="BA95" s="84">
        <f>'23-002 - Heřmaneč - rozší...'!F32</f>
        <v>0</v>
      </c>
      <c r="BB95" s="84">
        <f>'23-002 - Heřmaneč - rozší...'!F33</f>
        <v>0</v>
      </c>
      <c r="BC95" s="84">
        <f>'23-002 - Heřmaneč - rozší...'!F34</f>
        <v>0</v>
      </c>
      <c r="BD95" s="86">
        <f>'23-002 - Heřmaneč - rozší...'!F35</f>
        <v>0</v>
      </c>
      <c r="BT95" s="87" t="s">
        <v>79</v>
      </c>
      <c r="BU95" s="87" t="s">
        <v>80</v>
      </c>
      <c r="BV95" s="87" t="s">
        <v>75</v>
      </c>
      <c r="BW95" s="87" t="s">
        <v>4</v>
      </c>
      <c r="BX95" s="87" t="s">
        <v>76</v>
      </c>
      <c r="CL95" s="87" t="s">
        <v>1</v>
      </c>
    </row>
    <row r="96" spans="1:90" s="2" customFormat="1" ht="30" customHeight="1">
      <c r="A96" s="32"/>
      <c r="B96" s="33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3"/>
      <c r="AS96" s="32"/>
      <c r="AT96" s="32"/>
      <c r="AU96" s="32"/>
      <c r="AV96" s="32"/>
      <c r="AW96" s="32"/>
      <c r="AX96" s="32"/>
      <c r="AY96" s="32"/>
      <c r="AZ96" s="32"/>
      <c r="BA96" s="32"/>
      <c r="BB96" s="32"/>
      <c r="BC96" s="32"/>
      <c r="BD96" s="32"/>
      <c r="BE96" s="32"/>
    </row>
    <row r="97" spans="1:57" s="2" customFormat="1" ht="6.95" customHeight="1">
      <c r="A97" s="32"/>
      <c r="B97" s="47"/>
      <c r="C97" s="48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E97" s="48"/>
      <c r="AF97" s="48"/>
      <c r="AG97" s="48"/>
      <c r="AH97" s="48"/>
      <c r="AI97" s="48"/>
      <c r="AJ97" s="48"/>
      <c r="AK97" s="48"/>
      <c r="AL97" s="48"/>
      <c r="AM97" s="48"/>
      <c r="AN97" s="48"/>
      <c r="AO97" s="48"/>
      <c r="AP97" s="48"/>
      <c r="AQ97" s="48"/>
      <c r="AR97" s="33"/>
      <c r="AS97" s="32"/>
      <c r="AT97" s="32"/>
      <c r="AU97" s="32"/>
      <c r="AV97" s="32"/>
      <c r="AW97" s="32"/>
      <c r="AX97" s="32"/>
      <c r="AY97" s="32"/>
      <c r="AZ97" s="32"/>
      <c r="BA97" s="32"/>
      <c r="BB97" s="32"/>
      <c r="BC97" s="32"/>
      <c r="BD97" s="32"/>
      <c r="BE97" s="32"/>
    </row>
  </sheetData>
  <mergeCells count="42">
    <mergeCell ref="AR2:BE2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95" location="'23-002 - Heřmaneč - rozší...'!C2" display="/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97"/>
  <sheetViews>
    <sheetView showGridLines="0" tabSelected="1" topLeftCell="A164" workbookViewId="0">
      <selection activeCell="I176" sqref="I176"/>
    </sheetView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1" width="22.33203125" style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29" t="s">
        <v>5</v>
      </c>
      <c r="M2" s="195"/>
      <c r="N2" s="195"/>
      <c r="O2" s="195"/>
      <c r="P2" s="195"/>
      <c r="Q2" s="195"/>
      <c r="R2" s="195"/>
      <c r="S2" s="195"/>
      <c r="T2" s="195"/>
      <c r="U2" s="195"/>
      <c r="V2" s="195"/>
      <c r="AT2" s="17" t="s">
        <v>4</v>
      </c>
    </row>
    <row r="3" spans="1:46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81</v>
      </c>
    </row>
    <row r="4" spans="1:46" s="1" customFormat="1" ht="24.95" customHeight="1">
      <c r="B4" s="20"/>
      <c r="D4" s="21" t="s">
        <v>82</v>
      </c>
      <c r="L4" s="20"/>
      <c r="M4" s="88" t="s">
        <v>10</v>
      </c>
      <c r="AT4" s="17" t="s">
        <v>3</v>
      </c>
    </row>
    <row r="5" spans="1:46" s="1" customFormat="1" ht="6.95" customHeight="1">
      <c r="B5" s="20"/>
      <c r="L5" s="20"/>
    </row>
    <row r="6" spans="1:46" s="2" customFormat="1" ht="12" customHeight="1">
      <c r="A6" s="32"/>
      <c r="B6" s="33"/>
      <c r="C6" s="32"/>
      <c r="D6" s="27" t="s">
        <v>16</v>
      </c>
      <c r="E6" s="32"/>
      <c r="F6" s="32"/>
      <c r="G6" s="32"/>
      <c r="H6" s="32"/>
      <c r="I6" s="32"/>
      <c r="J6" s="32"/>
      <c r="K6" s="32"/>
      <c r="L6" s="4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</row>
    <row r="7" spans="1:46" s="2" customFormat="1" ht="16.5" customHeight="1">
      <c r="A7" s="32"/>
      <c r="B7" s="33"/>
      <c r="C7" s="32"/>
      <c r="D7" s="32"/>
      <c r="E7" s="210" t="s">
        <v>17</v>
      </c>
      <c r="F7" s="230"/>
      <c r="G7" s="230"/>
      <c r="H7" s="230"/>
      <c r="I7" s="32"/>
      <c r="J7" s="32"/>
      <c r="K7" s="32"/>
      <c r="L7" s="4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</row>
    <row r="8" spans="1:46" s="2" customFormat="1" ht="11.25">
      <c r="A8" s="32"/>
      <c r="B8" s="33"/>
      <c r="C8" s="32"/>
      <c r="D8" s="32"/>
      <c r="E8" s="32"/>
      <c r="F8" s="32"/>
      <c r="G8" s="32"/>
      <c r="H8" s="32"/>
      <c r="I8" s="32"/>
      <c r="J8" s="32"/>
      <c r="K8" s="32"/>
      <c r="L8" s="4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46" s="2" customFormat="1" ht="12" customHeight="1">
      <c r="A9" s="32"/>
      <c r="B9" s="33"/>
      <c r="C9" s="32"/>
      <c r="D9" s="27" t="s">
        <v>18</v>
      </c>
      <c r="E9" s="32"/>
      <c r="F9" s="25" t="s">
        <v>1</v>
      </c>
      <c r="G9" s="32"/>
      <c r="H9" s="32"/>
      <c r="I9" s="27" t="s">
        <v>19</v>
      </c>
      <c r="J9" s="25" t="s">
        <v>1</v>
      </c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46" s="2" customFormat="1" ht="12" customHeight="1">
      <c r="A10" s="32"/>
      <c r="B10" s="33"/>
      <c r="C10" s="32"/>
      <c r="D10" s="27" t="s">
        <v>20</v>
      </c>
      <c r="E10" s="32"/>
      <c r="F10" s="25" t="s">
        <v>21</v>
      </c>
      <c r="G10" s="32"/>
      <c r="H10" s="32"/>
      <c r="I10" s="27" t="s">
        <v>22</v>
      </c>
      <c r="J10" s="55" t="str">
        <f>'Rekapitulace stavby'!AN8</f>
        <v>12. 1. 2023</v>
      </c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46" s="2" customFormat="1" ht="10.9" customHeight="1">
      <c r="A11" s="32"/>
      <c r="B11" s="33"/>
      <c r="C11" s="32"/>
      <c r="D11" s="32"/>
      <c r="E11" s="32"/>
      <c r="F11" s="32"/>
      <c r="G11" s="32"/>
      <c r="H11" s="32"/>
      <c r="I11" s="32"/>
      <c r="J11" s="32"/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46" s="2" customFormat="1" ht="12" customHeight="1">
      <c r="A12" s="32"/>
      <c r="B12" s="33"/>
      <c r="C12" s="32"/>
      <c r="D12" s="27" t="s">
        <v>24</v>
      </c>
      <c r="E12" s="32"/>
      <c r="F12" s="32"/>
      <c r="G12" s="32"/>
      <c r="H12" s="32"/>
      <c r="I12" s="27" t="s">
        <v>25</v>
      </c>
      <c r="J12" s="25" t="s">
        <v>1</v>
      </c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46" s="2" customFormat="1" ht="18" customHeight="1">
      <c r="A13" s="32"/>
      <c r="B13" s="33"/>
      <c r="C13" s="32"/>
      <c r="D13" s="32"/>
      <c r="E13" s="25" t="s">
        <v>26</v>
      </c>
      <c r="F13" s="32"/>
      <c r="G13" s="32"/>
      <c r="H13" s="32"/>
      <c r="I13" s="27" t="s">
        <v>27</v>
      </c>
      <c r="J13" s="25" t="s">
        <v>1</v>
      </c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46" s="2" customFormat="1" ht="6.95" customHeight="1">
      <c r="A14" s="32"/>
      <c r="B14" s="33"/>
      <c r="C14" s="32"/>
      <c r="D14" s="32"/>
      <c r="E14" s="32"/>
      <c r="F14" s="32"/>
      <c r="G14" s="32"/>
      <c r="H14" s="32"/>
      <c r="I14" s="32"/>
      <c r="J14" s="32"/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46" s="2" customFormat="1" ht="12" customHeight="1">
      <c r="A15" s="32"/>
      <c r="B15" s="33"/>
      <c r="C15" s="32"/>
      <c r="D15" s="27" t="s">
        <v>28</v>
      </c>
      <c r="E15" s="32"/>
      <c r="F15" s="32"/>
      <c r="G15" s="32"/>
      <c r="H15" s="32"/>
      <c r="I15" s="27" t="s">
        <v>25</v>
      </c>
      <c r="J15" s="28" t="str">
        <f>'Rekapitulace stavby'!AN13</f>
        <v>Vyplň údaj</v>
      </c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46" s="2" customFormat="1" ht="18" customHeight="1">
      <c r="A16" s="32"/>
      <c r="B16" s="33"/>
      <c r="C16" s="32"/>
      <c r="D16" s="32"/>
      <c r="E16" s="231" t="str">
        <f>'Rekapitulace stavby'!E14</f>
        <v>Vyplň údaj</v>
      </c>
      <c r="F16" s="194"/>
      <c r="G16" s="194"/>
      <c r="H16" s="194"/>
      <c r="I16" s="27" t="s">
        <v>27</v>
      </c>
      <c r="J16" s="28" t="str">
        <f>'Rekapitulace stavby'!AN14</f>
        <v>Vyplň údaj</v>
      </c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6.95" customHeight="1">
      <c r="A17" s="32"/>
      <c r="B17" s="33"/>
      <c r="C17" s="32"/>
      <c r="D17" s="32"/>
      <c r="E17" s="32"/>
      <c r="F17" s="32"/>
      <c r="G17" s="32"/>
      <c r="H17" s="32"/>
      <c r="I17" s="32"/>
      <c r="J17" s="32"/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2" customHeight="1">
      <c r="A18" s="32"/>
      <c r="B18" s="33"/>
      <c r="C18" s="32"/>
      <c r="D18" s="27" t="s">
        <v>30</v>
      </c>
      <c r="E18" s="32"/>
      <c r="F18" s="32"/>
      <c r="G18" s="32"/>
      <c r="H18" s="32"/>
      <c r="I18" s="27" t="s">
        <v>25</v>
      </c>
      <c r="J18" s="25" t="str">
        <f>IF('Rekapitulace stavby'!AN16="","",'Rekapitulace stavby'!AN16)</f>
        <v/>
      </c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18" customHeight="1">
      <c r="A19" s="32"/>
      <c r="B19" s="33"/>
      <c r="C19" s="32"/>
      <c r="D19" s="32"/>
      <c r="E19" s="25" t="str">
        <f>IF('Rekapitulace stavby'!E17="","",'Rekapitulace stavby'!E17)</f>
        <v xml:space="preserve"> </v>
      </c>
      <c r="F19" s="32"/>
      <c r="G19" s="32"/>
      <c r="H19" s="32"/>
      <c r="I19" s="27" t="s">
        <v>27</v>
      </c>
      <c r="J19" s="25" t="str">
        <f>IF('Rekapitulace stavby'!AN17="","",'Rekapitulace stavby'!AN17)</f>
        <v/>
      </c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6.95" customHeight="1">
      <c r="A20" s="32"/>
      <c r="B20" s="33"/>
      <c r="C20" s="32"/>
      <c r="D20" s="32"/>
      <c r="E20" s="32"/>
      <c r="F20" s="32"/>
      <c r="G20" s="32"/>
      <c r="H20" s="32"/>
      <c r="I20" s="32"/>
      <c r="J20" s="32"/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2" customHeight="1">
      <c r="A21" s="32"/>
      <c r="B21" s="33"/>
      <c r="C21" s="32"/>
      <c r="D21" s="27" t="s">
        <v>32</v>
      </c>
      <c r="E21" s="32"/>
      <c r="F21" s="32"/>
      <c r="G21" s="32"/>
      <c r="H21" s="32"/>
      <c r="I21" s="27" t="s">
        <v>25</v>
      </c>
      <c r="J21" s="25" t="str">
        <f>IF('Rekapitulace stavby'!AN19="","",'Rekapitulace stavby'!AN19)</f>
        <v/>
      </c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18" customHeight="1">
      <c r="A22" s="32"/>
      <c r="B22" s="33"/>
      <c r="C22" s="32"/>
      <c r="D22" s="32"/>
      <c r="E22" s="25" t="str">
        <f>IF('Rekapitulace stavby'!E20="","",'Rekapitulace stavby'!E20)</f>
        <v xml:space="preserve"> </v>
      </c>
      <c r="F22" s="32"/>
      <c r="G22" s="32"/>
      <c r="H22" s="32"/>
      <c r="I22" s="27" t="s">
        <v>27</v>
      </c>
      <c r="J22" s="25" t="str">
        <f>IF('Rekapitulace stavby'!AN20="","",'Rekapitulace stavby'!AN20)</f>
        <v/>
      </c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6.95" customHeight="1">
      <c r="A23" s="32"/>
      <c r="B23" s="33"/>
      <c r="C23" s="32"/>
      <c r="D23" s="32"/>
      <c r="E23" s="32"/>
      <c r="F23" s="32"/>
      <c r="G23" s="32"/>
      <c r="H23" s="32"/>
      <c r="I23" s="32"/>
      <c r="J23" s="32"/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2" customHeight="1">
      <c r="A24" s="32"/>
      <c r="B24" s="33"/>
      <c r="C24" s="32"/>
      <c r="D24" s="27" t="s">
        <v>33</v>
      </c>
      <c r="E24" s="32"/>
      <c r="F24" s="32"/>
      <c r="G24" s="32"/>
      <c r="H24" s="32"/>
      <c r="I24" s="32"/>
      <c r="J24" s="32"/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8" customFormat="1" ht="16.5" customHeight="1">
      <c r="A25" s="89"/>
      <c r="B25" s="90"/>
      <c r="C25" s="89"/>
      <c r="D25" s="89"/>
      <c r="E25" s="199" t="s">
        <v>1</v>
      </c>
      <c r="F25" s="199"/>
      <c r="G25" s="199"/>
      <c r="H25" s="199"/>
      <c r="I25" s="89"/>
      <c r="J25" s="89"/>
      <c r="K25" s="89"/>
      <c r="L25" s="91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</row>
    <row r="26" spans="1:31" s="2" customFormat="1" ht="6.95" customHeight="1">
      <c r="A26" s="32"/>
      <c r="B26" s="33"/>
      <c r="C26" s="32"/>
      <c r="D26" s="32"/>
      <c r="E26" s="32"/>
      <c r="F26" s="32"/>
      <c r="G26" s="32"/>
      <c r="H26" s="32"/>
      <c r="I26" s="32"/>
      <c r="J26" s="32"/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2" customFormat="1" ht="6.95" customHeight="1">
      <c r="A27" s="32"/>
      <c r="B27" s="33"/>
      <c r="C27" s="32"/>
      <c r="D27" s="66"/>
      <c r="E27" s="66"/>
      <c r="F27" s="66"/>
      <c r="G27" s="66"/>
      <c r="H27" s="66"/>
      <c r="I27" s="66"/>
      <c r="J27" s="66"/>
      <c r="K27" s="66"/>
      <c r="L27" s="4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</row>
    <row r="28" spans="1:31" s="2" customFormat="1" ht="25.35" customHeight="1">
      <c r="A28" s="32"/>
      <c r="B28" s="33"/>
      <c r="C28" s="32"/>
      <c r="D28" s="92" t="s">
        <v>34</v>
      </c>
      <c r="E28" s="32"/>
      <c r="F28" s="32"/>
      <c r="G28" s="32"/>
      <c r="H28" s="32"/>
      <c r="I28" s="32"/>
      <c r="J28" s="71">
        <f>ROUND(J119, 2)</f>
        <v>0</v>
      </c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customHeight="1">
      <c r="A29" s="32"/>
      <c r="B29" s="33"/>
      <c r="C29" s="32"/>
      <c r="D29" s="66"/>
      <c r="E29" s="66"/>
      <c r="F29" s="66"/>
      <c r="G29" s="66"/>
      <c r="H29" s="66"/>
      <c r="I29" s="66"/>
      <c r="J29" s="66"/>
      <c r="K29" s="66"/>
      <c r="L29" s="4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14.45" customHeight="1">
      <c r="A30" s="32"/>
      <c r="B30" s="33"/>
      <c r="C30" s="32"/>
      <c r="D30" s="32"/>
      <c r="E30" s="32"/>
      <c r="F30" s="36" t="s">
        <v>36</v>
      </c>
      <c r="G30" s="32"/>
      <c r="H30" s="32"/>
      <c r="I30" s="36" t="s">
        <v>35</v>
      </c>
      <c r="J30" s="36" t="s">
        <v>37</v>
      </c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14.45" customHeight="1">
      <c r="A31" s="32"/>
      <c r="B31" s="33"/>
      <c r="C31" s="32"/>
      <c r="D31" s="93" t="s">
        <v>38</v>
      </c>
      <c r="E31" s="27" t="s">
        <v>39</v>
      </c>
      <c r="F31" s="94">
        <f>ROUND((SUM(BE119:BE196)),  2)</f>
        <v>0</v>
      </c>
      <c r="G31" s="32"/>
      <c r="H31" s="32"/>
      <c r="I31" s="95">
        <v>0.21</v>
      </c>
      <c r="J31" s="94">
        <f>ROUND(((SUM(BE119:BE196))*I31),  2)</f>
        <v>0</v>
      </c>
      <c r="K31" s="32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5" customHeight="1">
      <c r="A32" s="32"/>
      <c r="B32" s="33"/>
      <c r="C32" s="32"/>
      <c r="D32" s="32"/>
      <c r="E32" s="27" t="s">
        <v>40</v>
      </c>
      <c r="F32" s="94">
        <f>ROUND((SUM(BF119:BF196)),  2)</f>
        <v>0</v>
      </c>
      <c r="G32" s="32"/>
      <c r="H32" s="32"/>
      <c r="I32" s="95">
        <v>0.15</v>
      </c>
      <c r="J32" s="94">
        <f>ROUND(((SUM(BF119:BF196))*I32),  2)</f>
        <v>0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5" hidden="1" customHeight="1">
      <c r="A33" s="32"/>
      <c r="B33" s="33"/>
      <c r="C33" s="32"/>
      <c r="D33" s="32"/>
      <c r="E33" s="27" t="s">
        <v>41</v>
      </c>
      <c r="F33" s="94">
        <f>ROUND((SUM(BG119:BG196)),  2)</f>
        <v>0</v>
      </c>
      <c r="G33" s="32"/>
      <c r="H33" s="32"/>
      <c r="I33" s="95">
        <v>0.21</v>
      </c>
      <c r="J33" s="94">
        <f>0</f>
        <v>0</v>
      </c>
      <c r="K33" s="32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hidden="1" customHeight="1">
      <c r="A34" s="32"/>
      <c r="B34" s="33"/>
      <c r="C34" s="32"/>
      <c r="D34" s="32"/>
      <c r="E34" s="27" t="s">
        <v>42</v>
      </c>
      <c r="F34" s="94">
        <f>ROUND((SUM(BH119:BH196)),  2)</f>
        <v>0</v>
      </c>
      <c r="G34" s="32"/>
      <c r="H34" s="32"/>
      <c r="I34" s="95">
        <v>0.15</v>
      </c>
      <c r="J34" s="94">
        <f>0</f>
        <v>0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hidden="1" customHeight="1">
      <c r="A35" s="32"/>
      <c r="B35" s="33"/>
      <c r="C35" s="32"/>
      <c r="D35" s="32"/>
      <c r="E35" s="27" t="s">
        <v>43</v>
      </c>
      <c r="F35" s="94">
        <f>ROUND((SUM(BI119:BI196)),  2)</f>
        <v>0</v>
      </c>
      <c r="G35" s="32"/>
      <c r="H35" s="32"/>
      <c r="I35" s="95">
        <v>0</v>
      </c>
      <c r="J35" s="94">
        <f>0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6.95" customHeight="1">
      <c r="A36" s="32"/>
      <c r="B36" s="33"/>
      <c r="C36" s="32"/>
      <c r="D36" s="32"/>
      <c r="E36" s="32"/>
      <c r="F36" s="32"/>
      <c r="G36" s="32"/>
      <c r="H36" s="32"/>
      <c r="I36" s="32"/>
      <c r="J36" s="32"/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25.35" customHeight="1">
      <c r="A37" s="32"/>
      <c r="B37" s="33"/>
      <c r="C37" s="96"/>
      <c r="D37" s="97" t="s">
        <v>44</v>
      </c>
      <c r="E37" s="60"/>
      <c r="F37" s="60"/>
      <c r="G37" s="98" t="s">
        <v>45</v>
      </c>
      <c r="H37" s="99" t="s">
        <v>46</v>
      </c>
      <c r="I37" s="60"/>
      <c r="J37" s="100">
        <f>SUM(J28:J35)</f>
        <v>0</v>
      </c>
      <c r="K37" s="101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14.45" customHeight="1">
      <c r="A38" s="32"/>
      <c r="B38" s="33"/>
      <c r="C38" s="32"/>
      <c r="D38" s="32"/>
      <c r="E38" s="32"/>
      <c r="F38" s="32"/>
      <c r="G38" s="32"/>
      <c r="H38" s="32"/>
      <c r="I38" s="32"/>
      <c r="J38" s="32"/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1" customFormat="1" ht="14.45" customHeight="1">
      <c r="B39" s="20"/>
      <c r="L39" s="20"/>
    </row>
    <row r="40" spans="1:31" s="1" customFormat="1" ht="14.45" customHeight="1">
      <c r="B40" s="20"/>
      <c r="L40" s="20"/>
    </row>
    <row r="41" spans="1:31" s="1" customFormat="1" ht="14.45" customHeight="1">
      <c r="B41" s="20"/>
      <c r="L41" s="20"/>
    </row>
    <row r="42" spans="1:31" s="1" customFormat="1" ht="14.45" customHeight="1">
      <c r="B42" s="20"/>
      <c r="L42" s="20"/>
    </row>
    <row r="43" spans="1:31" s="1" customFormat="1" ht="14.45" customHeight="1">
      <c r="B43" s="20"/>
      <c r="L43" s="20"/>
    </row>
    <row r="44" spans="1:31" s="1" customFormat="1" ht="14.45" customHeight="1">
      <c r="B44" s="20"/>
      <c r="L44" s="20"/>
    </row>
    <row r="45" spans="1:31" s="1" customFormat="1" ht="14.45" customHeight="1">
      <c r="B45" s="20"/>
      <c r="L45" s="20"/>
    </row>
    <row r="46" spans="1:31" s="1" customFormat="1" ht="14.45" customHeight="1">
      <c r="B46" s="20"/>
      <c r="L46" s="20"/>
    </row>
    <row r="47" spans="1:31" s="1" customFormat="1" ht="14.45" customHeight="1">
      <c r="B47" s="20"/>
      <c r="L47" s="20"/>
    </row>
    <row r="48" spans="1:31" s="1" customFormat="1" ht="14.45" customHeight="1">
      <c r="B48" s="20"/>
      <c r="L48" s="20"/>
    </row>
    <row r="49" spans="1:31" s="1" customFormat="1" ht="14.45" customHeight="1">
      <c r="B49" s="20"/>
      <c r="L49" s="20"/>
    </row>
    <row r="50" spans="1:31" s="2" customFormat="1" ht="14.45" customHeight="1">
      <c r="B50" s="42"/>
      <c r="D50" s="43" t="s">
        <v>47</v>
      </c>
      <c r="E50" s="44"/>
      <c r="F50" s="44"/>
      <c r="G50" s="43" t="s">
        <v>48</v>
      </c>
      <c r="H50" s="44"/>
      <c r="I50" s="44"/>
      <c r="J50" s="44"/>
      <c r="K50" s="44"/>
      <c r="L50" s="42"/>
    </row>
    <row r="51" spans="1:31" ht="11.25">
      <c r="B51" s="20"/>
      <c r="L51" s="20"/>
    </row>
    <row r="52" spans="1:31" ht="11.25">
      <c r="B52" s="20"/>
      <c r="L52" s="20"/>
    </row>
    <row r="53" spans="1:31" ht="11.25">
      <c r="B53" s="20"/>
      <c r="L53" s="20"/>
    </row>
    <row r="54" spans="1:31" ht="11.25">
      <c r="B54" s="20"/>
      <c r="L54" s="20"/>
    </row>
    <row r="55" spans="1:31" ht="11.25">
      <c r="B55" s="20"/>
      <c r="L55" s="20"/>
    </row>
    <row r="56" spans="1:31" ht="11.25">
      <c r="B56" s="20"/>
      <c r="L56" s="20"/>
    </row>
    <row r="57" spans="1:31" ht="11.25">
      <c r="B57" s="20"/>
      <c r="L57" s="20"/>
    </row>
    <row r="58" spans="1:31" ht="11.25">
      <c r="B58" s="20"/>
      <c r="L58" s="20"/>
    </row>
    <row r="59" spans="1:31" ht="11.25">
      <c r="B59" s="20"/>
      <c r="L59" s="20"/>
    </row>
    <row r="60" spans="1:31" ht="11.25">
      <c r="B60" s="20"/>
      <c r="L60" s="20"/>
    </row>
    <row r="61" spans="1:31" s="2" customFormat="1" ht="12.75">
      <c r="A61" s="32"/>
      <c r="B61" s="33"/>
      <c r="C61" s="32"/>
      <c r="D61" s="45" t="s">
        <v>49</v>
      </c>
      <c r="E61" s="35"/>
      <c r="F61" s="102" t="s">
        <v>50</v>
      </c>
      <c r="G61" s="45" t="s">
        <v>49</v>
      </c>
      <c r="H61" s="35"/>
      <c r="I61" s="35"/>
      <c r="J61" s="103" t="s">
        <v>50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1:31" ht="11.25">
      <c r="B62" s="20"/>
      <c r="L62" s="20"/>
    </row>
    <row r="63" spans="1:31" ht="11.25">
      <c r="B63" s="20"/>
      <c r="L63" s="20"/>
    </row>
    <row r="64" spans="1:31" ht="11.25">
      <c r="B64" s="20"/>
      <c r="L64" s="20"/>
    </row>
    <row r="65" spans="1:31" s="2" customFormat="1" ht="12.75">
      <c r="A65" s="32"/>
      <c r="B65" s="33"/>
      <c r="C65" s="32"/>
      <c r="D65" s="43" t="s">
        <v>51</v>
      </c>
      <c r="E65" s="46"/>
      <c r="F65" s="46"/>
      <c r="G65" s="43" t="s">
        <v>52</v>
      </c>
      <c r="H65" s="46"/>
      <c r="I65" s="46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1:31" ht="11.25">
      <c r="B66" s="20"/>
      <c r="L66" s="20"/>
    </row>
    <row r="67" spans="1:31" ht="11.25">
      <c r="B67" s="20"/>
      <c r="L67" s="20"/>
    </row>
    <row r="68" spans="1:31" ht="11.25">
      <c r="B68" s="20"/>
      <c r="L68" s="20"/>
    </row>
    <row r="69" spans="1:31" ht="11.25">
      <c r="B69" s="20"/>
      <c r="L69" s="20"/>
    </row>
    <row r="70" spans="1:31" ht="11.25">
      <c r="B70" s="20"/>
      <c r="L70" s="20"/>
    </row>
    <row r="71" spans="1:31" ht="11.25">
      <c r="B71" s="20"/>
      <c r="L71" s="20"/>
    </row>
    <row r="72" spans="1:31" ht="11.25">
      <c r="B72" s="20"/>
      <c r="L72" s="20"/>
    </row>
    <row r="73" spans="1:31" ht="11.25">
      <c r="B73" s="20"/>
      <c r="L73" s="20"/>
    </row>
    <row r="74" spans="1:31" ht="11.25">
      <c r="B74" s="20"/>
      <c r="L74" s="20"/>
    </row>
    <row r="75" spans="1:31" ht="11.25">
      <c r="B75" s="20"/>
      <c r="L75" s="20"/>
    </row>
    <row r="76" spans="1:31" s="2" customFormat="1" ht="12.75">
      <c r="A76" s="32"/>
      <c r="B76" s="33"/>
      <c r="C76" s="32"/>
      <c r="D76" s="45" t="s">
        <v>49</v>
      </c>
      <c r="E76" s="35"/>
      <c r="F76" s="102" t="s">
        <v>50</v>
      </c>
      <c r="G76" s="45" t="s">
        <v>49</v>
      </c>
      <c r="H76" s="35"/>
      <c r="I76" s="35"/>
      <c r="J76" s="103" t="s">
        <v>50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47" s="2" customFormat="1" ht="6.95" hidden="1" customHeight="1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47" s="2" customFormat="1" ht="24.95" hidden="1" customHeight="1">
      <c r="A82" s="32"/>
      <c r="B82" s="33"/>
      <c r="C82" s="21" t="s">
        <v>83</v>
      </c>
      <c r="D82" s="32"/>
      <c r="E82" s="32"/>
      <c r="F82" s="32"/>
      <c r="G82" s="32"/>
      <c r="H82" s="32"/>
      <c r="I82" s="32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47" s="2" customFormat="1" ht="6.95" hidden="1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47" s="2" customFormat="1" ht="12" hidden="1" customHeight="1">
      <c r="A84" s="32"/>
      <c r="B84" s="33"/>
      <c r="C84" s="27" t="s">
        <v>16</v>
      </c>
      <c r="D84" s="32"/>
      <c r="E84" s="32"/>
      <c r="F84" s="32"/>
      <c r="G84" s="32"/>
      <c r="H84" s="32"/>
      <c r="I84" s="32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47" s="2" customFormat="1" ht="16.5" hidden="1" customHeight="1">
      <c r="A85" s="32"/>
      <c r="B85" s="33"/>
      <c r="C85" s="32"/>
      <c r="D85" s="32"/>
      <c r="E85" s="210" t="str">
        <f>E7</f>
        <v>Heřmaneč - rozšíření VO</v>
      </c>
      <c r="F85" s="230"/>
      <c r="G85" s="230"/>
      <c r="H85" s="230"/>
      <c r="I85" s="32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47" s="2" customFormat="1" ht="6.95" hidden="1" customHeight="1">
      <c r="A86" s="32"/>
      <c r="B86" s="33"/>
      <c r="C86" s="32"/>
      <c r="D86" s="32"/>
      <c r="E86" s="32"/>
      <c r="F86" s="32"/>
      <c r="G86" s="32"/>
      <c r="H86" s="32"/>
      <c r="I86" s="32"/>
      <c r="J86" s="32"/>
      <c r="K86" s="32"/>
      <c r="L86" s="4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47" s="2" customFormat="1" ht="12" hidden="1" customHeight="1">
      <c r="A87" s="32"/>
      <c r="B87" s="33"/>
      <c r="C87" s="27" t="s">
        <v>20</v>
      </c>
      <c r="D87" s="32"/>
      <c r="E87" s="32"/>
      <c r="F87" s="25" t="str">
        <f>F10</f>
        <v xml:space="preserve"> </v>
      </c>
      <c r="G87" s="32"/>
      <c r="H87" s="32"/>
      <c r="I87" s="27" t="s">
        <v>22</v>
      </c>
      <c r="J87" s="55" t="str">
        <f>IF(J10="","",J10)</f>
        <v>12. 1. 2023</v>
      </c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47" s="2" customFormat="1" ht="6.95" hidden="1" customHeight="1">
      <c r="A88" s="32"/>
      <c r="B88" s="33"/>
      <c r="C88" s="32"/>
      <c r="D88" s="32"/>
      <c r="E88" s="32"/>
      <c r="F88" s="32"/>
      <c r="G88" s="32"/>
      <c r="H88" s="32"/>
      <c r="I88" s="32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47" s="2" customFormat="1" ht="15.2" hidden="1" customHeight="1">
      <c r="A89" s="32"/>
      <c r="B89" s="33"/>
      <c r="C89" s="27" t="s">
        <v>24</v>
      </c>
      <c r="D89" s="32"/>
      <c r="E89" s="32"/>
      <c r="F89" s="25" t="str">
        <f>E13</f>
        <v>Obec Heřmaneč</v>
      </c>
      <c r="G89" s="32"/>
      <c r="H89" s="32"/>
      <c r="I89" s="27" t="s">
        <v>30</v>
      </c>
      <c r="J89" s="30" t="str">
        <f>E19</f>
        <v xml:space="preserve"> </v>
      </c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47" s="2" customFormat="1" ht="15.2" hidden="1" customHeight="1">
      <c r="A90" s="32"/>
      <c r="B90" s="33"/>
      <c r="C90" s="27" t="s">
        <v>28</v>
      </c>
      <c r="D90" s="32"/>
      <c r="E90" s="32"/>
      <c r="F90" s="25" t="str">
        <f>IF(E16="","",E16)</f>
        <v>Vyplň údaj</v>
      </c>
      <c r="G90" s="32"/>
      <c r="H90" s="32"/>
      <c r="I90" s="27" t="s">
        <v>32</v>
      </c>
      <c r="J90" s="30" t="str">
        <f>E22</f>
        <v xml:space="preserve"> </v>
      </c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47" s="2" customFormat="1" ht="10.35" hidden="1" customHeight="1">
      <c r="A91" s="32"/>
      <c r="B91" s="33"/>
      <c r="C91" s="32"/>
      <c r="D91" s="32"/>
      <c r="E91" s="32"/>
      <c r="F91" s="32"/>
      <c r="G91" s="32"/>
      <c r="H91" s="32"/>
      <c r="I91" s="32"/>
      <c r="J91" s="32"/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47" s="2" customFormat="1" ht="29.25" hidden="1" customHeight="1">
      <c r="A92" s="32"/>
      <c r="B92" s="33"/>
      <c r="C92" s="104" t="s">
        <v>84</v>
      </c>
      <c r="D92" s="96"/>
      <c r="E92" s="96"/>
      <c r="F92" s="96"/>
      <c r="G92" s="96"/>
      <c r="H92" s="96"/>
      <c r="I92" s="96"/>
      <c r="J92" s="105" t="s">
        <v>85</v>
      </c>
      <c r="K92" s="96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47" s="2" customFormat="1" ht="10.35" hidden="1" customHeight="1">
      <c r="A93" s="32"/>
      <c r="B93" s="33"/>
      <c r="C93" s="32"/>
      <c r="D93" s="32"/>
      <c r="E93" s="32"/>
      <c r="F93" s="32"/>
      <c r="G93" s="32"/>
      <c r="H93" s="32"/>
      <c r="I93" s="32"/>
      <c r="J93" s="32"/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47" s="2" customFormat="1" ht="22.9" hidden="1" customHeight="1">
      <c r="A94" s="32"/>
      <c r="B94" s="33"/>
      <c r="C94" s="106" t="s">
        <v>86</v>
      </c>
      <c r="D94" s="32"/>
      <c r="E94" s="32"/>
      <c r="F94" s="32"/>
      <c r="G94" s="32"/>
      <c r="H94" s="32"/>
      <c r="I94" s="32"/>
      <c r="J94" s="71">
        <f>J119</f>
        <v>0</v>
      </c>
      <c r="K94" s="32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U94" s="17" t="s">
        <v>87</v>
      </c>
    </row>
    <row r="95" spans="1:47" s="9" customFormat="1" ht="24.95" hidden="1" customHeight="1">
      <c r="B95" s="107"/>
      <c r="D95" s="108" t="s">
        <v>88</v>
      </c>
      <c r="E95" s="109"/>
      <c r="F95" s="109"/>
      <c r="G95" s="109"/>
      <c r="H95" s="109"/>
      <c r="I95" s="109"/>
      <c r="J95" s="110">
        <f>J120</f>
        <v>0</v>
      </c>
      <c r="L95" s="107"/>
    </row>
    <row r="96" spans="1:47" s="10" customFormat="1" ht="19.899999999999999" hidden="1" customHeight="1">
      <c r="B96" s="111"/>
      <c r="D96" s="112" t="s">
        <v>89</v>
      </c>
      <c r="E96" s="113"/>
      <c r="F96" s="113"/>
      <c r="G96" s="113"/>
      <c r="H96" s="113"/>
      <c r="I96" s="113"/>
      <c r="J96" s="114">
        <f>J121</f>
        <v>0</v>
      </c>
      <c r="L96" s="111"/>
    </row>
    <row r="97" spans="1:31" s="9" customFormat="1" ht="24.95" hidden="1" customHeight="1">
      <c r="B97" s="107"/>
      <c r="D97" s="108" t="s">
        <v>90</v>
      </c>
      <c r="E97" s="109"/>
      <c r="F97" s="109"/>
      <c r="G97" s="109"/>
      <c r="H97" s="109"/>
      <c r="I97" s="109"/>
      <c r="J97" s="110">
        <f>J134</f>
        <v>0</v>
      </c>
      <c r="L97" s="107"/>
    </row>
    <row r="98" spans="1:31" s="10" customFormat="1" ht="19.899999999999999" hidden="1" customHeight="1">
      <c r="B98" s="111"/>
      <c r="D98" s="112" t="s">
        <v>91</v>
      </c>
      <c r="E98" s="113"/>
      <c r="F98" s="113"/>
      <c r="G98" s="113"/>
      <c r="H98" s="113"/>
      <c r="I98" s="113"/>
      <c r="J98" s="114">
        <f>J135</f>
        <v>0</v>
      </c>
      <c r="L98" s="111"/>
    </row>
    <row r="99" spans="1:31" s="10" customFormat="1" ht="19.899999999999999" hidden="1" customHeight="1">
      <c r="B99" s="111"/>
      <c r="D99" s="112" t="s">
        <v>92</v>
      </c>
      <c r="E99" s="113"/>
      <c r="F99" s="113"/>
      <c r="G99" s="113"/>
      <c r="H99" s="113"/>
      <c r="I99" s="113"/>
      <c r="J99" s="114">
        <f>J145</f>
        <v>0</v>
      </c>
      <c r="L99" s="111"/>
    </row>
    <row r="100" spans="1:31" s="9" customFormat="1" ht="24.95" hidden="1" customHeight="1">
      <c r="B100" s="107"/>
      <c r="D100" s="108" t="s">
        <v>93</v>
      </c>
      <c r="E100" s="109"/>
      <c r="F100" s="109"/>
      <c r="G100" s="109"/>
      <c r="H100" s="109"/>
      <c r="I100" s="109"/>
      <c r="J100" s="110">
        <f>J194</f>
        <v>0</v>
      </c>
      <c r="L100" s="107"/>
    </row>
    <row r="101" spans="1:31" s="10" customFormat="1" ht="19.899999999999999" hidden="1" customHeight="1">
      <c r="B101" s="111"/>
      <c r="D101" s="112" t="s">
        <v>94</v>
      </c>
      <c r="E101" s="113"/>
      <c r="F101" s="113"/>
      <c r="G101" s="113"/>
      <c r="H101" s="113"/>
      <c r="I101" s="113"/>
      <c r="J101" s="114">
        <f>J195</f>
        <v>0</v>
      </c>
      <c r="L101" s="111"/>
    </row>
    <row r="102" spans="1:31" s="2" customFormat="1" ht="21.75" hidden="1" customHeight="1">
      <c r="A102" s="32"/>
      <c r="B102" s="33"/>
      <c r="C102" s="32"/>
      <c r="D102" s="32"/>
      <c r="E102" s="32"/>
      <c r="F102" s="32"/>
      <c r="G102" s="32"/>
      <c r="H102" s="32"/>
      <c r="I102" s="32"/>
      <c r="J102" s="32"/>
      <c r="K102" s="32"/>
      <c r="L102" s="4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</row>
    <row r="103" spans="1:31" s="2" customFormat="1" ht="6.95" hidden="1" customHeight="1">
      <c r="A103" s="32"/>
      <c r="B103" s="47"/>
      <c r="C103" s="48"/>
      <c r="D103" s="48"/>
      <c r="E103" s="48"/>
      <c r="F103" s="48"/>
      <c r="G103" s="48"/>
      <c r="H103" s="48"/>
      <c r="I103" s="48"/>
      <c r="J103" s="48"/>
      <c r="K103" s="48"/>
      <c r="L103" s="4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</row>
    <row r="104" spans="1:31" ht="11.25" hidden="1"/>
    <row r="105" spans="1:31" ht="11.25" hidden="1"/>
    <row r="106" spans="1:31" ht="11.25" hidden="1"/>
    <row r="107" spans="1:31" s="2" customFormat="1" ht="6.95" customHeight="1">
      <c r="A107" s="32"/>
      <c r="B107" s="49"/>
      <c r="C107" s="50"/>
      <c r="D107" s="50"/>
      <c r="E107" s="50"/>
      <c r="F107" s="50"/>
      <c r="G107" s="50"/>
      <c r="H107" s="50"/>
      <c r="I107" s="50"/>
      <c r="J107" s="50"/>
      <c r="K107" s="50"/>
      <c r="L107" s="4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</row>
    <row r="108" spans="1:31" s="2" customFormat="1" ht="24.95" customHeight="1">
      <c r="A108" s="32"/>
      <c r="B108" s="33"/>
      <c r="C108" s="21" t="s">
        <v>95</v>
      </c>
      <c r="D108" s="32"/>
      <c r="E108" s="32"/>
      <c r="F108" s="32"/>
      <c r="G108" s="32"/>
      <c r="H108" s="32"/>
      <c r="I108" s="32"/>
      <c r="J108" s="32"/>
      <c r="K108" s="32"/>
      <c r="L108" s="4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</row>
    <row r="109" spans="1:31" s="2" customFormat="1" ht="6.95" customHeight="1">
      <c r="A109" s="32"/>
      <c r="B109" s="33"/>
      <c r="C109" s="32"/>
      <c r="D109" s="32"/>
      <c r="E109" s="32"/>
      <c r="F109" s="32"/>
      <c r="G109" s="32"/>
      <c r="H109" s="32"/>
      <c r="I109" s="32"/>
      <c r="J109" s="32"/>
      <c r="K109" s="32"/>
      <c r="L109" s="4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</row>
    <row r="110" spans="1:31" s="2" customFormat="1" ht="12" customHeight="1">
      <c r="A110" s="32"/>
      <c r="B110" s="33"/>
      <c r="C110" s="27" t="s">
        <v>16</v>
      </c>
      <c r="D110" s="32"/>
      <c r="E110" s="32"/>
      <c r="F110" s="32"/>
      <c r="G110" s="32"/>
      <c r="H110" s="32"/>
      <c r="I110" s="32"/>
      <c r="J110" s="32"/>
      <c r="K110" s="32"/>
      <c r="L110" s="4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</row>
    <row r="111" spans="1:31" s="2" customFormat="1" ht="16.5" customHeight="1">
      <c r="A111" s="32"/>
      <c r="B111" s="33"/>
      <c r="C111" s="32"/>
      <c r="D111" s="32"/>
      <c r="E111" s="210" t="str">
        <f>E7</f>
        <v>Heřmaneč - rozšíření VO</v>
      </c>
      <c r="F111" s="230"/>
      <c r="G111" s="230"/>
      <c r="H111" s="230"/>
      <c r="I111" s="32"/>
      <c r="J111" s="32"/>
      <c r="K111" s="32"/>
      <c r="L111" s="4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2" spans="1:31" s="2" customFormat="1" ht="6.95" customHeight="1">
      <c r="A112" s="32"/>
      <c r="B112" s="33"/>
      <c r="C112" s="32"/>
      <c r="D112" s="32"/>
      <c r="E112" s="32"/>
      <c r="F112" s="32"/>
      <c r="G112" s="32"/>
      <c r="H112" s="32"/>
      <c r="I112" s="32"/>
      <c r="J112" s="32"/>
      <c r="K112" s="32"/>
      <c r="L112" s="4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65" s="2" customFormat="1" ht="12" customHeight="1">
      <c r="A113" s="32"/>
      <c r="B113" s="33"/>
      <c r="C113" s="27" t="s">
        <v>20</v>
      </c>
      <c r="D113" s="32"/>
      <c r="E113" s="32"/>
      <c r="F113" s="25" t="str">
        <f>F10</f>
        <v xml:space="preserve"> </v>
      </c>
      <c r="G113" s="32"/>
      <c r="H113" s="32"/>
      <c r="I113" s="27" t="s">
        <v>22</v>
      </c>
      <c r="J113" s="55" t="str">
        <f>IF(J10="","",J10)</f>
        <v>12. 1. 2023</v>
      </c>
      <c r="K113" s="32"/>
      <c r="L113" s="4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65" s="2" customFormat="1" ht="6.95" customHeight="1">
      <c r="A114" s="32"/>
      <c r="B114" s="33"/>
      <c r="C114" s="32"/>
      <c r="D114" s="32"/>
      <c r="E114" s="32"/>
      <c r="F114" s="32"/>
      <c r="G114" s="32"/>
      <c r="H114" s="32"/>
      <c r="I114" s="32"/>
      <c r="J114" s="32"/>
      <c r="K114" s="32"/>
      <c r="L114" s="4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65" s="2" customFormat="1" ht="15.2" customHeight="1">
      <c r="A115" s="32"/>
      <c r="B115" s="33"/>
      <c r="C115" s="27" t="s">
        <v>24</v>
      </c>
      <c r="D115" s="32"/>
      <c r="E115" s="32"/>
      <c r="F115" s="25" t="str">
        <f>E13</f>
        <v>Obec Heřmaneč</v>
      </c>
      <c r="G115" s="32"/>
      <c r="H115" s="32"/>
      <c r="I115" s="27" t="s">
        <v>30</v>
      </c>
      <c r="J115" s="30" t="str">
        <f>E19</f>
        <v xml:space="preserve"> </v>
      </c>
      <c r="K115" s="32"/>
      <c r="L115" s="4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65" s="2" customFormat="1" ht="15.2" customHeight="1">
      <c r="A116" s="32"/>
      <c r="B116" s="33"/>
      <c r="C116" s="27" t="s">
        <v>28</v>
      </c>
      <c r="D116" s="32"/>
      <c r="E116" s="32"/>
      <c r="F116" s="25" t="str">
        <f>IF(E16="","",E16)</f>
        <v>Vyplň údaj</v>
      </c>
      <c r="G116" s="32"/>
      <c r="H116" s="32"/>
      <c r="I116" s="27" t="s">
        <v>32</v>
      </c>
      <c r="J116" s="30" t="str">
        <f>E22</f>
        <v xml:space="preserve"> </v>
      </c>
      <c r="K116" s="32"/>
      <c r="L116" s="4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65" s="2" customFormat="1" ht="10.35" customHeight="1">
      <c r="A117" s="32"/>
      <c r="B117" s="33"/>
      <c r="C117" s="32"/>
      <c r="D117" s="32"/>
      <c r="E117" s="32"/>
      <c r="F117" s="32"/>
      <c r="G117" s="32"/>
      <c r="H117" s="32"/>
      <c r="I117" s="32"/>
      <c r="J117" s="32"/>
      <c r="K117" s="32"/>
      <c r="L117" s="4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65" s="11" customFormat="1" ht="29.25" customHeight="1">
      <c r="A118" s="115"/>
      <c r="B118" s="116"/>
      <c r="C118" s="117" t="s">
        <v>96</v>
      </c>
      <c r="D118" s="118" t="s">
        <v>59</v>
      </c>
      <c r="E118" s="118" t="s">
        <v>55</v>
      </c>
      <c r="F118" s="118" t="s">
        <v>56</v>
      </c>
      <c r="G118" s="118" t="s">
        <v>97</v>
      </c>
      <c r="H118" s="118" t="s">
        <v>98</v>
      </c>
      <c r="I118" s="118" t="s">
        <v>99</v>
      </c>
      <c r="J118" s="118" t="s">
        <v>85</v>
      </c>
      <c r="K118" s="119" t="s">
        <v>100</v>
      </c>
      <c r="L118" s="120"/>
      <c r="M118" s="62" t="s">
        <v>1</v>
      </c>
      <c r="N118" s="63" t="s">
        <v>38</v>
      </c>
      <c r="O118" s="63" t="s">
        <v>101</v>
      </c>
      <c r="P118" s="63" t="s">
        <v>102</v>
      </c>
      <c r="Q118" s="63" t="s">
        <v>103</v>
      </c>
      <c r="R118" s="63" t="s">
        <v>104</v>
      </c>
      <c r="S118" s="63" t="s">
        <v>105</v>
      </c>
      <c r="T118" s="64" t="s">
        <v>106</v>
      </c>
      <c r="U118" s="115"/>
      <c r="V118" s="115"/>
      <c r="W118" s="115"/>
      <c r="X118" s="115"/>
      <c r="Y118" s="115"/>
      <c r="Z118" s="115"/>
      <c r="AA118" s="115"/>
      <c r="AB118" s="115"/>
      <c r="AC118" s="115"/>
      <c r="AD118" s="115"/>
      <c r="AE118" s="115"/>
    </row>
    <row r="119" spans="1:65" s="2" customFormat="1" ht="22.9" customHeight="1">
      <c r="A119" s="32"/>
      <c r="B119" s="33"/>
      <c r="C119" s="69" t="s">
        <v>107</v>
      </c>
      <c r="D119" s="32"/>
      <c r="E119" s="32"/>
      <c r="F119" s="32"/>
      <c r="G119" s="32"/>
      <c r="H119" s="32"/>
      <c r="I119" s="32"/>
      <c r="J119" s="121">
        <f>BK119</f>
        <v>0</v>
      </c>
      <c r="K119" s="32"/>
      <c r="L119" s="33"/>
      <c r="M119" s="65"/>
      <c r="N119" s="56"/>
      <c r="O119" s="66"/>
      <c r="P119" s="122">
        <f>P120+P134+P194</f>
        <v>0</v>
      </c>
      <c r="Q119" s="66"/>
      <c r="R119" s="122">
        <f>R120+R134+R194</f>
        <v>4.5182015</v>
      </c>
      <c r="S119" s="66"/>
      <c r="T119" s="123">
        <f>T120+T134+T194</f>
        <v>0</v>
      </c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  <c r="AT119" s="17" t="s">
        <v>73</v>
      </c>
      <c r="AU119" s="17" t="s">
        <v>87</v>
      </c>
      <c r="BK119" s="124">
        <f>BK120+BK134+BK194</f>
        <v>0</v>
      </c>
    </row>
    <row r="120" spans="1:65" s="12" customFormat="1" ht="25.9" customHeight="1">
      <c r="B120" s="125"/>
      <c r="D120" s="126" t="s">
        <v>73</v>
      </c>
      <c r="E120" s="127" t="s">
        <v>108</v>
      </c>
      <c r="F120" s="127" t="s">
        <v>109</v>
      </c>
      <c r="I120" s="128"/>
      <c r="J120" s="129">
        <f>BK120</f>
        <v>0</v>
      </c>
      <c r="L120" s="125"/>
      <c r="M120" s="130"/>
      <c r="N120" s="131"/>
      <c r="O120" s="131"/>
      <c r="P120" s="132">
        <f>P121</f>
        <v>0</v>
      </c>
      <c r="Q120" s="131"/>
      <c r="R120" s="132">
        <f>R121</f>
        <v>1.1470635</v>
      </c>
      <c r="S120" s="131"/>
      <c r="T120" s="133">
        <f>T121</f>
        <v>0</v>
      </c>
      <c r="AR120" s="126" t="s">
        <v>81</v>
      </c>
      <c r="AT120" s="134" t="s">
        <v>73</v>
      </c>
      <c r="AU120" s="134" t="s">
        <v>74</v>
      </c>
      <c r="AY120" s="126" t="s">
        <v>110</v>
      </c>
      <c r="BK120" s="135">
        <f>BK121</f>
        <v>0</v>
      </c>
    </row>
    <row r="121" spans="1:65" s="12" customFormat="1" ht="22.9" customHeight="1">
      <c r="B121" s="125"/>
      <c r="D121" s="126" t="s">
        <v>73</v>
      </c>
      <c r="E121" s="136" t="s">
        <v>111</v>
      </c>
      <c r="F121" s="136" t="s">
        <v>112</v>
      </c>
      <c r="I121" s="128"/>
      <c r="J121" s="137">
        <f>BK121</f>
        <v>0</v>
      </c>
      <c r="L121" s="125"/>
      <c r="M121" s="130"/>
      <c r="N121" s="131"/>
      <c r="O121" s="131"/>
      <c r="P121" s="132">
        <f>SUM(P122:P133)</f>
        <v>0</v>
      </c>
      <c r="Q121" s="131"/>
      <c r="R121" s="132">
        <f>SUM(R122:R133)</f>
        <v>1.1470635</v>
      </c>
      <c r="S121" s="131"/>
      <c r="T121" s="133">
        <f>SUM(T122:T133)</f>
        <v>0</v>
      </c>
      <c r="AR121" s="126" t="s">
        <v>81</v>
      </c>
      <c r="AT121" s="134" t="s">
        <v>73</v>
      </c>
      <c r="AU121" s="134" t="s">
        <v>79</v>
      </c>
      <c r="AY121" s="126" t="s">
        <v>110</v>
      </c>
      <c r="BK121" s="135">
        <f>SUM(BK122:BK133)</f>
        <v>0</v>
      </c>
    </row>
    <row r="122" spans="1:65" s="2" customFormat="1" ht="24.2" customHeight="1">
      <c r="A122" s="32"/>
      <c r="B122" s="138"/>
      <c r="C122" s="139" t="s">
        <v>79</v>
      </c>
      <c r="D122" s="139" t="s">
        <v>113</v>
      </c>
      <c r="E122" s="140" t="s">
        <v>114</v>
      </c>
      <c r="F122" s="141" t="s">
        <v>115</v>
      </c>
      <c r="G122" s="142" t="s">
        <v>116</v>
      </c>
      <c r="H122" s="143">
        <v>152</v>
      </c>
      <c r="I122" s="144"/>
      <c r="J122" s="145">
        <f>ROUND(I122*H122,2)</f>
        <v>0</v>
      </c>
      <c r="K122" s="141" t="s">
        <v>117</v>
      </c>
      <c r="L122" s="33"/>
      <c r="M122" s="146" t="s">
        <v>1</v>
      </c>
      <c r="N122" s="147" t="s">
        <v>39</v>
      </c>
      <c r="O122" s="58"/>
      <c r="P122" s="148">
        <f>O122*H122</f>
        <v>0</v>
      </c>
      <c r="Q122" s="148">
        <v>0</v>
      </c>
      <c r="R122" s="148">
        <f>Q122*H122</f>
        <v>0</v>
      </c>
      <c r="S122" s="148">
        <v>0</v>
      </c>
      <c r="T122" s="149">
        <f>S122*H122</f>
        <v>0</v>
      </c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R122" s="150" t="s">
        <v>118</v>
      </c>
      <c r="AT122" s="150" t="s">
        <v>113</v>
      </c>
      <c r="AU122" s="150" t="s">
        <v>81</v>
      </c>
      <c r="AY122" s="17" t="s">
        <v>110</v>
      </c>
      <c r="BE122" s="151">
        <f>IF(N122="základní",J122,0)</f>
        <v>0</v>
      </c>
      <c r="BF122" s="151">
        <f>IF(N122="snížená",J122,0)</f>
        <v>0</v>
      </c>
      <c r="BG122" s="151">
        <f>IF(N122="zákl. přenesená",J122,0)</f>
        <v>0</v>
      </c>
      <c r="BH122" s="151">
        <f>IF(N122="sníž. přenesená",J122,0)</f>
        <v>0</v>
      </c>
      <c r="BI122" s="151">
        <f>IF(N122="nulová",J122,0)</f>
        <v>0</v>
      </c>
      <c r="BJ122" s="17" t="s">
        <v>79</v>
      </c>
      <c r="BK122" s="151">
        <f>ROUND(I122*H122,2)</f>
        <v>0</v>
      </c>
      <c r="BL122" s="17" t="s">
        <v>118</v>
      </c>
      <c r="BM122" s="150" t="s">
        <v>119</v>
      </c>
    </row>
    <row r="123" spans="1:65" s="13" customFormat="1" ht="11.25">
      <c r="B123" s="152"/>
      <c r="D123" s="153" t="s">
        <v>120</v>
      </c>
      <c r="E123" s="154" t="s">
        <v>1</v>
      </c>
      <c r="F123" s="155" t="s">
        <v>121</v>
      </c>
      <c r="H123" s="156">
        <v>152</v>
      </c>
      <c r="I123" s="157"/>
      <c r="L123" s="152"/>
      <c r="M123" s="158"/>
      <c r="N123" s="159"/>
      <c r="O123" s="159"/>
      <c r="P123" s="159"/>
      <c r="Q123" s="159"/>
      <c r="R123" s="159"/>
      <c r="S123" s="159"/>
      <c r="T123" s="160"/>
      <c r="AT123" s="154" t="s">
        <v>120</v>
      </c>
      <c r="AU123" s="154" t="s">
        <v>81</v>
      </c>
      <c r="AV123" s="13" t="s">
        <v>81</v>
      </c>
      <c r="AW123" s="13" t="s">
        <v>31</v>
      </c>
      <c r="AX123" s="13" t="s">
        <v>79</v>
      </c>
      <c r="AY123" s="154" t="s">
        <v>110</v>
      </c>
    </row>
    <row r="124" spans="1:65" s="2" customFormat="1" ht="24.2" customHeight="1">
      <c r="A124" s="32"/>
      <c r="B124" s="138"/>
      <c r="C124" s="161" t="s">
        <v>81</v>
      </c>
      <c r="D124" s="161" t="s">
        <v>122</v>
      </c>
      <c r="E124" s="162" t="s">
        <v>123</v>
      </c>
      <c r="F124" s="163" t="s">
        <v>124</v>
      </c>
      <c r="G124" s="164" t="s">
        <v>116</v>
      </c>
      <c r="H124" s="165">
        <v>174.8</v>
      </c>
      <c r="I124" s="166"/>
      <c r="J124" s="167">
        <f>ROUND(I124*H124,2)</f>
        <v>0</v>
      </c>
      <c r="K124" s="163" t="s">
        <v>117</v>
      </c>
      <c r="L124" s="168"/>
      <c r="M124" s="169" t="s">
        <v>1</v>
      </c>
      <c r="N124" s="170" t="s">
        <v>39</v>
      </c>
      <c r="O124" s="58"/>
      <c r="P124" s="148">
        <f>O124*H124</f>
        <v>0</v>
      </c>
      <c r="Q124" s="148">
        <v>1.2E-4</v>
      </c>
      <c r="R124" s="148">
        <f>Q124*H124</f>
        <v>2.0976000000000002E-2</v>
      </c>
      <c r="S124" s="148">
        <v>0</v>
      </c>
      <c r="T124" s="149">
        <f>S124*H124</f>
        <v>0</v>
      </c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R124" s="150" t="s">
        <v>125</v>
      </c>
      <c r="AT124" s="150" t="s">
        <v>122</v>
      </c>
      <c r="AU124" s="150" t="s">
        <v>81</v>
      </c>
      <c r="AY124" s="17" t="s">
        <v>110</v>
      </c>
      <c r="BE124" s="151">
        <f>IF(N124="základní",J124,0)</f>
        <v>0</v>
      </c>
      <c r="BF124" s="151">
        <f>IF(N124="snížená",J124,0)</f>
        <v>0</v>
      </c>
      <c r="BG124" s="151">
        <f>IF(N124="zákl. přenesená",J124,0)</f>
        <v>0</v>
      </c>
      <c r="BH124" s="151">
        <f>IF(N124="sníž. přenesená",J124,0)</f>
        <v>0</v>
      </c>
      <c r="BI124" s="151">
        <f>IF(N124="nulová",J124,0)</f>
        <v>0</v>
      </c>
      <c r="BJ124" s="17" t="s">
        <v>79</v>
      </c>
      <c r="BK124" s="151">
        <f>ROUND(I124*H124,2)</f>
        <v>0</v>
      </c>
      <c r="BL124" s="17" t="s">
        <v>118</v>
      </c>
      <c r="BM124" s="150" t="s">
        <v>126</v>
      </c>
    </row>
    <row r="125" spans="1:65" s="13" customFormat="1" ht="11.25">
      <c r="B125" s="152"/>
      <c r="D125" s="153" t="s">
        <v>120</v>
      </c>
      <c r="F125" s="155" t="s">
        <v>127</v>
      </c>
      <c r="H125" s="156">
        <v>174.8</v>
      </c>
      <c r="I125" s="157"/>
      <c r="L125" s="152"/>
      <c r="M125" s="158"/>
      <c r="N125" s="159"/>
      <c r="O125" s="159"/>
      <c r="P125" s="159"/>
      <c r="Q125" s="159"/>
      <c r="R125" s="159"/>
      <c r="S125" s="159"/>
      <c r="T125" s="160"/>
      <c r="AT125" s="154" t="s">
        <v>120</v>
      </c>
      <c r="AU125" s="154" t="s">
        <v>81</v>
      </c>
      <c r="AV125" s="13" t="s">
        <v>81</v>
      </c>
      <c r="AW125" s="13" t="s">
        <v>3</v>
      </c>
      <c r="AX125" s="13" t="s">
        <v>79</v>
      </c>
      <c r="AY125" s="154" t="s">
        <v>110</v>
      </c>
    </row>
    <row r="126" spans="1:65" s="2" customFormat="1" ht="24.2" customHeight="1">
      <c r="A126" s="32"/>
      <c r="B126" s="138"/>
      <c r="C126" s="139" t="s">
        <v>128</v>
      </c>
      <c r="D126" s="139" t="s">
        <v>113</v>
      </c>
      <c r="E126" s="140" t="s">
        <v>129</v>
      </c>
      <c r="F126" s="141" t="s">
        <v>130</v>
      </c>
      <c r="G126" s="142" t="s">
        <v>116</v>
      </c>
      <c r="H126" s="143">
        <v>523</v>
      </c>
      <c r="I126" s="144"/>
      <c r="J126" s="145">
        <f>ROUND(I126*H126,2)</f>
        <v>0</v>
      </c>
      <c r="K126" s="141" t="s">
        <v>117</v>
      </c>
      <c r="L126" s="33"/>
      <c r="M126" s="146" t="s">
        <v>1</v>
      </c>
      <c r="N126" s="147" t="s">
        <v>39</v>
      </c>
      <c r="O126" s="58"/>
      <c r="P126" s="148">
        <f>O126*H126</f>
        <v>0</v>
      </c>
      <c r="Q126" s="148">
        <v>0</v>
      </c>
      <c r="R126" s="148">
        <f>Q126*H126</f>
        <v>0</v>
      </c>
      <c r="S126" s="148">
        <v>0</v>
      </c>
      <c r="T126" s="149">
        <f>S126*H126</f>
        <v>0</v>
      </c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R126" s="150" t="s">
        <v>118</v>
      </c>
      <c r="AT126" s="150" t="s">
        <v>113</v>
      </c>
      <c r="AU126" s="150" t="s">
        <v>81</v>
      </c>
      <c r="AY126" s="17" t="s">
        <v>110</v>
      </c>
      <c r="BE126" s="151">
        <f>IF(N126="základní",J126,0)</f>
        <v>0</v>
      </c>
      <c r="BF126" s="151">
        <f>IF(N126="snížená",J126,0)</f>
        <v>0</v>
      </c>
      <c r="BG126" s="151">
        <f>IF(N126="zákl. přenesená",J126,0)</f>
        <v>0</v>
      </c>
      <c r="BH126" s="151">
        <f>IF(N126="sníž. přenesená",J126,0)</f>
        <v>0</v>
      </c>
      <c r="BI126" s="151">
        <f>IF(N126="nulová",J126,0)</f>
        <v>0</v>
      </c>
      <c r="BJ126" s="17" t="s">
        <v>79</v>
      </c>
      <c r="BK126" s="151">
        <f>ROUND(I126*H126,2)</f>
        <v>0</v>
      </c>
      <c r="BL126" s="17" t="s">
        <v>118</v>
      </c>
      <c r="BM126" s="150" t="s">
        <v>131</v>
      </c>
    </row>
    <row r="127" spans="1:65" s="13" customFormat="1" ht="11.25">
      <c r="B127" s="152"/>
      <c r="D127" s="153" t="s">
        <v>120</v>
      </c>
      <c r="E127" s="154" t="s">
        <v>1</v>
      </c>
      <c r="F127" s="155" t="s">
        <v>132</v>
      </c>
      <c r="H127" s="156">
        <v>523</v>
      </c>
      <c r="I127" s="157"/>
      <c r="L127" s="152"/>
      <c r="M127" s="158"/>
      <c r="N127" s="159"/>
      <c r="O127" s="159"/>
      <c r="P127" s="159"/>
      <c r="Q127" s="159"/>
      <c r="R127" s="159"/>
      <c r="S127" s="159"/>
      <c r="T127" s="160"/>
      <c r="AT127" s="154" t="s">
        <v>120</v>
      </c>
      <c r="AU127" s="154" t="s">
        <v>81</v>
      </c>
      <c r="AV127" s="13" t="s">
        <v>81</v>
      </c>
      <c r="AW127" s="13" t="s">
        <v>31</v>
      </c>
      <c r="AX127" s="13" t="s">
        <v>79</v>
      </c>
      <c r="AY127" s="154" t="s">
        <v>110</v>
      </c>
    </row>
    <row r="128" spans="1:65" s="2" customFormat="1" ht="24.2" customHeight="1">
      <c r="A128" s="32"/>
      <c r="B128" s="138"/>
      <c r="C128" s="161" t="s">
        <v>133</v>
      </c>
      <c r="D128" s="161" t="s">
        <v>122</v>
      </c>
      <c r="E128" s="162" t="s">
        <v>134</v>
      </c>
      <c r="F128" s="163" t="s">
        <v>135</v>
      </c>
      <c r="G128" s="164" t="s">
        <v>116</v>
      </c>
      <c r="H128" s="165">
        <v>601.45000000000005</v>
      </c>
      <c r="I128" s="166"/>
      <c r="J128" s="167">
        <f>ROUND(I128*H128,2)</f>
        <v>0</v>
      </c>
      <c r="K128" s="163" t="s">
        <v>117</v>
      </c>
      <c r="L128" s="168"/>
      <c r="M128" s="169" t="s">
        <v>1</v>
      </c>
      <c r="N128" s="170" t="s">
        <v>39</v>
      </c>
      <c r="O128" s="58"/>
      <c r="P128" s="148">
        <f>O128*H128</f>
        <v>0</v>
      </c>
      <c r="Q128" s="148">
        <v>7.5000000000000002E-4</v>
      </c>
      <c r="R128" s="148">
        <f>Q128*H128</f>
        <v>0.45108750000000003</v>
      </c>
      <c r="S128" s="148">
        <v>0</v>
      </c>
      <c r="T128" s="149">
        <f>S128*H128</f>
        <v>0</v>
      </c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R128" s="150" t="s">
        <v>125</v>
      </c>
      <c r="AT128" s="150" t="s">
        <v>122</v>
      </c>
      <c r="AU128" s="150" t="s">
        <v>81</v>
      </c>
      <c r="AY128" s="17" t="s">
        <v>110</v>
      </c>
      <c r="BE128" s="151">
        <f>IF(N128="základní",J128,0)</f>
        <v>0</v>
      </c>
      <c r="BF128" s="151">
        <f>IF(N128="snížená",J128,0)</f>
        <v>0</v>
      </c>
      <c r="BG128" s="151">
        <f>IF(N128="zákl. přenesená",J128,0)</f>
        <v>0</v>
      </c>
      <c r="BH128" s="151">
        <f>IF(N128="sníž. přenesená",J128,0)</f>
        <v>0</v>
      </c>
      <c r="BI128" s="151">
        <f>IF(N128="nulová",J128,0)</f>
        <v>0</v>
      </c>
      <c r="BJ128" s="17" t="s">
        <v>79</v>
      </c>
      <c r="BK128" s="151">
        <f>ROUND(I128*H128,2)</f>
        <v>0</v>
      </c>
      <c r="BL128" s="17" t="s">
        <v>118</v>
      </c>
      <c r="BM128" s="150" t="s">
        <v>136</v>
      </c>
    </row>
    <row r="129" spans="1:65" s="13" customFormat="1" ht="11.25">
      <c r="B129" s="152"/>
      <c r="D129" s="153" t="s">
        <v>120</v>
      </c>
      <c r="F129" s="155" t="s">
        <v>137</v>
      </c>
      <c r="H129" s="156">
        <v>601.45000000000005</v>
      </c>
      <c r="I129" s="157"/>
      <c r="L129" s="152"/>
      <c r="M129" s="158"/>
      <c r="N129" s="159"/>
      <c r="O129" s="159"/>
      <c r="P129" s="159"/>
      <c r="Q129" s="159"/>
      <c r="R129" s="159"/>
      <c r="S129" s="159"/>
      <c r="T129" s="160"/>
      <c r="AT129" s="154" t="s">
        <v>120</v>
      </c>
      <c r="AU129" s="154" t="s">
        <v>81</v>
      </c>
      <c r="AV129" s="13" t="s">
        <v>81</v>
      </c>
      <c r="AW129" s="13" t="s">
        <v>3</v>
      </c>
      <c r="AX129" s="13" t="s">
        <v>79</v>
      </c>
      <c r="AY129" s="154" t="s">
        <v>110</v>
      </c>
    </row>
    <row r="130" spans="1:65" s="2" customFormat="1" ht="24.2" customHeight="1">
      <c r="A130" s="32"/>
      <c r="B130" s="138"/>
      <c r="C130" s="139" t="s">
        <v>138</v>
      </c>
      <c r="D130" s="139" t="s">
        <v>113</v>
      </c>
      <c r="E130" s="140" t="s">
        <v>139</v>
      </c>
      <c r="F130" s="141" t="s">
        <v>140</v>
      </c>
      <c r="G130" s="142" t="s">
        <v>116</v>
      </c>
      <c r="H130" s="143">
        <v>675</v>
      </c>
      <c r="I130" s="144"/>
      <c r="J130" s="145">
        <f>ROUND(I130*H130,2)</f>
        <v>0</v>
      </c>
      <c r="K130" s="141" t="s">
        <v>117</v>
      </c>
      <c r="L130" s="33"/>
      <c r="M130" s="146" t="s">
        <v>1</v>
      </c>
      <c r="N130" s="147" t="s">
        <v>39</v>
      </c>
      <c r="O130" s="58"/>
      <c r="P130" s="148">
        <f>O130*H130</f>
        <v>0</v>
      </c>
      <c r="Q130" s="148">
        <v>0</v>
      </c>
      <c r="R130" s="148">
        <f>Q130*H130</f>
        <v>0</v>
      </c>
      <c r="S130" s="148">
        <v>0</v>
      </c>
      <c r="T130" s="149">
        <f>S130*H130</f>
        <v>0</v>
      </c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R130" s="150" t="s">
        <v>118</v>
      </c>
      <c r="AT130" s="150" t="s">
        <v>113</v>
      </c>
      <c r="AU130" s="150" t="s">
        <v>81</v>
      </c>
      <c r="AY130" s="17" t="s">
        <v>110</v>
      </c>
      <c r="BE130" s="151">
        <f>IF(N130="základní",J130,0)</f>
        <v>0</v>
      </c>
      <c r="BF130" s="151">
        <f>IF(N130="snížená",J130,0)</f>
        <v>0</v>
      </c>
      <c r="BG130" s="151">
        <f>IF(N130="zákl. přenesená",J130,0)</f>
        <v>0</v>
      </c>
      <c r="BH130" s="151">
        <f>IF(N130="sníž. přenesená",J130,0)</f>
        <v>0</v>
      </c>
      <c r="BI130" s="151">
        <f>IF(N130="nulová",J130,0)</f>
        <v>0</v>
      </c>
      <c r="BJ130" s="17" t="s">
        <v>79</v>
      </c>
      <c r="BK130" s="151">
        <f>ROUND(I130*H130,2)</f>
        <v>0</v>
      </c>
      <c r="BL130" s="17" t="s">
        <v>118</v>
      </c>
      <c r="BM130" s="150" t="s">
        <v>141</v>
      </c>
    </row>
    <row r="131" spans="1:65" s="13" customFormat="1" ht="11.25">
      <c r="B131" s="152"/>
      <c r="D131" s="153" t="s">
        <v>120</v>
      </c>
      <c r="E131" s="154" t="s">
        <v>1</v>
      </c>
      <c r="F131" s="155" t="s">
        <v>142</v>
      </c>
      <c r="H131" s="156">
        <v>675</v>
      </c>
      <c r="I131" s="157"/>
      <c r="L131" s="152"/>
      <c r="M131" s="158"/>
      <c r="N131" s="159"/>
      <c r="O131" s="159"/>
      <c r="P131" s="159"/>
      <c r="Q131" s="159"/>
      <c r="R131" s="159"/>
      <c r="S131" s="159"/>
      <c r="T131" s="160"/>
      <c r="AT131" s="154" t="s">
        <v>120</v>
      </c>
      <c r="AU131" s="154" t="s">
        <v>81</v>
      </c>
      <c r="AV131" s="13" t="s">
        <v>81</v>
      </c>
      <c r="AW131" s="13" t="s">
        <v>31</v>
      </c>
      <c r="AX131" s="13" t="s">
        <v>79</v>
      </c>
      <c r="AY131" s="154" t="s">
        <v>110</v>
      </c>
    </row>
    <row r="132" spans="1:65" s="2" customFormat="1" ht="16.5" customHeight="1">
      <c r="A132" s="32"/>
      <c r="B132" s="138"/>
      <c r="C132" s="161" t="s">
        <v>143</v>
      </c>
      <c r="D132" s="161" t="s">
        <v>122</v>
      </c>
      <c r="E132" s="162" t="s">
        <v>144</v>
      </c>
      <c r="F132" s="163" t="s">
        <v>145</v>
      </c>
      <c r="G132" s="164" t="s">
        <v>146</v>
      </c>
      <c r="H132" s="165">
        <v>675</v>
      </c>
      <c r="I132" s="166"/>
      <c r="J132" s="167">
        <f>ROUND(I132*H132,2)</f>
        <v>0</v>
      </c>
      <c r="K132" s="163" t="s">
        <v>117</v>
      </c>
      <c r="L132" s="168"/>
      <c r="M132" s="169" t="s">
        <v>1</v>
      </c>
      <c r="N132" s="170" t="s">
        <v>39</v>
      </c>
      <c r="O132" s="58"/>
      <c r="P132" s="148">
        <f>O132*H132</f>
        <v>0</v>
      </c>
      <c r="Q132" s="148">
        <v>1E-3</v>
      </c>
      <c r="R132" s="148">
        <f>Q132*H132</f>
        <v>0.67500000000000004</v>
      </c>
      <c r="S132" s="148">
        <v>0</v>
      </c>
      <c r="T132" s="149">
        <f>S132*H132</f>
        <v>0</v>
      </c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R132" s="150" t="s">
        <v>125</v>
      </c>
      <c r="AT132" s="150" t="s">
        <v>122</v>
      </c>
      <c r="AU132" s="150" t="s">
        <v>81</v>
      </c>
      <c r="AY132" s="17" t="s">
        <v>110</v>
      </c>
      <c r="BE132" s="151">
        <f>IF(N132="základní",J132,0)</f>
        <v>0</v>
      </c>
      <c r="BF132" s="151">
        <f>IF(N132="snížená",J132,0)</f>
        <v>0</v>
      </c>
      <c r="BG132" s="151">
        <f>IF(N132="zákl. přenesená",J132,0)</f>
        <v>0</v>
      </c>
      <c r="BH132" s="151">
        <f>IF(N132="sníž. přenesená",J132,0)</f>
        <v>0</v>
      </c>
      <c r="BI132" s="151">
        <f>IF(N132="nulová",J132,0)</f>
        <v>0</v>
      </c>
      <c r="BJ132" s="17" t="s">
        <v>79</v>
      </c>
      <c r="BK132" s="151">
        <f>ROUND(I132*H132,2)</f>
        <v>0</v>
      </c>
      <c r="BL132" s="17" t="s">
        <v>118</v>
      </c>
      <c r="BM132" s="150" t="s">
        <v>147</v>
      </c>
    </row>
    <row r="133" spans="1:65" s="2" customFormat="1" ht="24.2" customHeight="1">
      <c r="A133" s="32"/>
      <c r="B133" s="138"/>
      <c r="C133" s="139" t="s">
        <v>148</v>
      </c>
      <c r="D133" s="139" t="s">
        <v>113</v>
      </c>
      <c r="E133" s="140" t="s">
        <v>149</v>
      </c>
      <c r="F133" s="141" t="s">
        <v>150</v>
      </c>
      <c r="G133" s="142" t="s">
        <v>151</v>
      </c>
      <c r="H133" s="143">
        <v>1.147</v>
      </c>
      <c r="I133" s="144"/>
      <c r="J133" s="145">
        <f>ROUND(I133*H133,2)</f>
        <v>0</v>
      </c>
      <c r="K133" s="141" t="s">
        <v>117</v>
      </c>
      <c r="L133" s="33"/>
      <c r="M133" s="146" t="s">
        <v>1</v>
      </c>
      <c r="N133" s="147" t="s">
        <v>39</v>
      </c>
      <c r="O133" s="58"/>
      <c r="P133" s="148">
        <f>O133*H133</f>
        <v>0</v>
      </c>
      <c r="Q133" s="148">
        <v>0</v>
      </c>
      <c r="R133" s="148">
        <f>Q133*H133</f>
        <v>0</v>
      </c>
      <c r="S133" s="148">
        <v>0</v>
      </c>
      <c r="T133" s="149">
        <f>S133*H133</f>
        <v>0</v>
      </c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R133" s="150" t="s">
        <v>118</v>
      </c>
      <c r="AT133" s="150" t="s">
        <v>113</v>
      </c>
      <c r="AU133" s="150" t="s">
        <v>81</v>
      </c>
      <c r="AY133" s="17" t="s">
        <v>110</v>
      </c>
      <c r="BE133" s="151">
        <f>IF(N133="základní",J133,0)</f>
        <v>0</v>
      </c>
      <c r="BF133" s="151">
        <f>IF(N133="snížená",J133,0)</f>
        <v>0</v>
      </c>
      <c r="BG133" s="151">
        <f>IF(N133="zákl. přenesená",J133,0)</f>
        <v>0</v>
      </c>
      <c r="BH133" s="151">
        <f>IF(N133="sníž. přenesená",J133,0)</f>
        <v>0</v>
      </c>
      <c r="BI133" s="151">
        <f>IF(N133="nulová",J133,0)</f>
        <v>0</v>
      </c>
      <c r="BJ133" s="17" t="s">
        <v>79</v>
      </c>
      <c r="BK133" s="151">
        <f>ROUND(I133*H133,2)</f>
        <v>0</v>
      </c>
      <c r="BL133" s="17" t="s">
        <v>118</v>
      </c>
      <c r="BM133" s="150" t="s">
        <v>152</v>
      </c>
    </row>
    <row r="134" spans="1:65" s="12" customFormat="1" ht="25.9" customHeight="1">
      <c r="B134" s="125"/>
      <c r="D134" s="126" t="s">
        <v>73</v>
      </c>
      <c r="E134" s="127" t="s">
        <v>122</v>
      </c>
      <c r="F134" s="127" t="s">
        <v>153</v>
      </c>
      <c r="I134" s="128"/>
      <c r="J134" s="129">
        <f>BK134</f>
        <v>0</v>
      </c>
      <c r="L134" s="125"/>
      <c r="M134" s="130"/>
      <c r="N134" s="131"/>
      <c r="O134" s="131"/>
      <c r="P134" s="132">
        <f>P135+P145</f>
        <v>0</v>
      </c>
      <c r="Q134" s="131"/>
      <c r="R134" s="132">
        <f>R135+R145</f>
        <v>3.3711380000000002</v>
      </c>
      <c r="S134" s="131"/>
      <c r="T134" s="133">
        <f>T135+T145</f>
        <v>0</v>
      </c>
      <c r="AR134" s="126" t="s">
        <v>128</v>
      </c>
      <c r="AT134" s="134" t="s">
        <v>73</v>
      </c>
      <c r="AU134" s="134" t="s">
        <v>74</v>
      </c>
      <c r="AY134" s="126" t="s">
        <v>110</v>
      </c>
      <c r="BK134" s="135">
        <f>BK135+BK145</f>
        <v>0</v>
      </c>
    </row>
    <row r="135" spans="1:65" s="12" customFormat="1" ht="22.9" customHeight="1">
      <c r="B135" s="125"/>
      <c r="D135" s="126" t="s">
        <v>73</v>
      </c>
      <c r="E135" s="136" t="s">
        <v>154</v>
      </c>
      <c r="F135" s="136" t="s">
        <v>155</v>
      </c>
      <c r="I135" s="128"/>
      <c r="J135" s="137">
        <f>BK135</f>
        <v>0</v>
      </c>
      <c r="L135" s="125"/>
      <c r="M135" s="130"/>
      <c r="N135" s="131"/>
      <c r="O135" s="131"/>
      <c r="P135" s="132">
        <f>SUM(P136:P144)</f>
        <v>0</v>
      </c>
      <c r="Q135" s="131"/>
      <c r="R135" s="132">
        <f>SUM(R136:R144)</f>
        <v>2.7928999999999999</v>
      </c>
      <c r="S135" s="131"/>
      <c r="T135" s="133">
        <f>SUM(T136:T144)</f>
        <v>0</v>
      </c>
      <c r="AR135" s="126" t="s">
        <v>128</v>
      </c>
      <c r="AT135" s="134" t="s">
        <v>73</v>
      </c>
      <c r="AU135" s="134" t="s">
        <v>79</v>
      </c>
      <c r="AY135" s="126" t="s">
        <v>110</v>
      </c>
      <c r="BK135" s="135">
        <f>SUM(BK136:BK144)</f>
        <v>0</v>
      </c>
    </row>
    <row r="136" spans="1:65" s="2" customFormat="1" ht="24.2" customHeight="1">
      <c r="A136" s="32"/>
      <c r="B136" s="138"/>
      <c r="C136" s="139" t="s">
        <v>156</v>
      </c>
      <c r="D136" s="139" t="s">
        <v>113</v>
      </c>
      <c r="E136" s="140" t="s">
        <v>157</v>
      </c>
      <c r="F136" s="141" t="s">
        <v>158</v>
      </c>
      <c r="G136" s="142" t="s">
        <v>159</v>
      </c>
      <c r="H136" s="143">
        <v>23</v>
      </c>
      <c r="I136" s="144"/>
      <c r="J136" s="145">
        <f>ROUND(I136*H136,2)</f>
        <v>0</v>
      </c>
      <c r="K136" s="141" t="s">
        <v>117</v>
      </c>
      <c r="L136" s="33"/>
      <c r="M136" s="146" t="s">
        <v>1</v>
      </c>
      <c r="N136" s="147" t="s">
        <v>39</v>
      </c>
      <c r="O136" s="58"/>
      <c r="P136" s="148">
        <f>O136*H136</f>
        <v>0</v>
      </c>
      <c r="Q136" s="148">
        <v>0</v>
      </c>
      <c r="R136" s="148">
        <f>Q136*H136</f>
        <v>0</v>
      </c>
      <c r="S136" s="148">
        <v>0</v>
      </c>
      <c r="T136" s="149">
        <f>S136*H136</f>
        <v>0</v>
      </c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R136" s="150" t="s">
        <v>160</v>
      </c>
      <c r="AT136" s="150" t="s">
        <v>113</v>
      </c>
      <c r="AU136" s="150" t="s">
        <v>81</v>
      </c>
      <c r="AY136" s="17" t="s">
        <v>110</v>
      </c>
      <c r="BE136" s="151">
        <f>IF(N136="základní",J136,0)</f>
        <v>0</v>
      </c>
      <c r="BF136" s="151">
        <f>IF(N136="snížená",J136,0)</f>
        <v>0</v>
      </c>
      <c r="BG136" s="151">
        <f>IF(N136="zákl. přenesená",J136,0)</f>
        <v>0</v>
      </c>
      <c r="BH136" s="151">
        <f>IF(N136="sníž. přenesená",J136,0)</f>
        <v>0</v>
      </c>
      <c r="BI136" s="151">
        <f>IF(N136="nulová",J136,0)</f>
        <v>0</v>
      </c>
      <c r="BJ136" s="17" t="s">
        <v>79</v>
      </c>
      <c r="BK136" s="151">
        <f>ROUND(I136*H136,2)</f>
        <v>0</v>
      </c>
      <c r="BL136" s="17" t="s">
        <v>160</v>
      </c>
      <c r="BM136" s="150" t="s">
        <v>161</v>
      </c>
    </row>
    <row r="137" spans="1:65" s="2" customFormat="1" ht="24.2" customHeight="1">
      <c r="A137" s="32"/>
      <c r="B137" s="138"/>
      <c r="C137" s="161" t="s">
        <v>162</v>
      </c>
      <c r="D137" s="161" t="s">
        <v>122</v>
      </c>
      <c r="E137" s="162" t="s">
        <v>163</v>
      </c>
      <c r="F137" s="163" t="s">
        <v>164</v>
      </c>
      <c r="G137" s="164" t="s">
        <v>159</v>
      </c>
      <c r="H137" s="165">
        <v>17</v>
      </c>
      <c r="I137" s="166"/>
      <c r="J137" s="167">
        <f>ROUND(I137*H137,2)</f>
        <v>0</v>
      </c>
      <c r="K137" s="163" t="s">
        <v>1</v>
      </c>
      <c r="L137" s="168"/>
      <c r="M137" s="169" t="s">
        <v>1</v>
      </c>
      <c r="N137" s="170" t="s">
        <v>39</v>
      </c>
      <c r="O137" s="58"/>
      <c r="P137" s="148">
        <f>O137*H137</f>
        <v>0</v>
      </c>
      <c r="Q137" s="148">
        <v>0.115</v>
      </c>
      <c r="R137" s="148">
        <f>Q137*H137</f>
        <v>1.9550000000000001</v>
      </c>
      <c r="S137" s="148">
        <v>0</v>
      </c>
      <c r="T137" s="149">
        <f>S137*H137</f>
        <v>0</v>
      </c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R137" s="150" t="s">
        <v>165</v>
      </c>
      <c r="AT137" s="150" t="s">
        <v>122</v>
      </c>
      <c r="AU137" s="150" t="s">
        <v>81</v>
      </c>
      <c r="AY137" s="17" t="s">
        <v>110</v>
      </c>
      <c r="BE137" s="151">
        <f>IF(N137="základní",J137,0)</f>
        <v>0</v>
      </c>
      <c r="BF137" s="151">
        <f>IF(N137="snížená",J137,0)</f>
        <v>0</v>
      </c>
      <c r="BG137" s="151">
        <f>IF(N137="zákl. přenesená",J137,0)</f>
        <v>0</v>
      </c>
      <c r="BH137" s="151">
        <f>IF(N137="sníž. přenesená",J137,0)</f>
        <v>0</v>
      </c>
      <c r="BI137" s="151">
        <f>IF(N137="nulová",J137,0)</f>
        <v>0</v>
      </c>
      <c r="BJ137" s="17" t="s">
        <v>79</v>
      </c>
      <c r="BK137" s="151">
        <f>ROUND(I137*H137,2)</f>
        <v>0</v>
      </c>
      <c r="BL137" s="17" t="s">
        <v>165</v>
      </c>
      <c r="BM137" s="150" t="s">
        <v>166</v>
      </c>
    </row>
    <row r="138" spans="1:65" s="13" customFormat="1" ht="11.25">
      <c r="B138" s="152"/>
      <c r="D138" s="153" t="s">
        <v>120</v>
      </c>
      <c r="E138" s="154" t="s">
        <v>1</v>
      </c>
      <c r="F138" s="155" t="s">
        <v>167</v>
      </c>
      <c r="H138" s="156">
        <v>17</v>
      </c>
      <c r="I138" s="157"/>
      <c r="L138" s="152"/>
      <c r="M138" s="158"/>
      <c r="N138" s="159"/>
      <c r="O138" s="159"/>
      <c r="P138" s="159"/>
      <c r="Q138" s="159"/>
      <c r="R138" s="159"/>
      <c r="S138" s="159"/>
      <c r="T138" s="160"/>
      <c r="AT138" s="154" t="s">
        <v>120</v>
      </c>
      <c r="AU138" s="154" t="s">
        <v>81</v>
      </c>
      <c r="AV138" s="13" t="s">
        <v>81</v>
      </c>
      <c r="AW138" s="13" t="s">
        <v>31</v>
      </c>
      <c r="AX138" s="13" t="s">
        <v>79</v>
      </c>
      <c r="AY138" s="154" t="s">
        <v>110</v>
      </c>
    </row>
    <row r="139" spans="1:65" s="2" customFormat="1" ht="24.2" customHeight="1">
      <c r="A139" s="32"/>
      <c r="B139" s="138"/>
      <c r="C139" s="161" t="s">
        <v>168</v>
      </c>
      <c r="D139" s="161" t="s">
        <v>122</v>
      </c>
      <c r="E139" s="162" t="s">
        <v>169</v>
      </c>
      <c r="F139" s="163" t="s">
        <v>170</v>
      </c>
      <c r="G139" s="164" t="s">
        <v>159</v>
      </c>
      <c r="H139" s="165">
        <v>6</v>
      </c>
      <c r="I139" s="166"/>
      <c r="J139" s="167">
        <f>ROUND(I139*H139,2)</f>
        <v>0</v>
      </c>
      <c r="K139" s="163" t="s">
        <v>1</v>
      </c>
      <c r="L139" s="168"/>
      <c r="M139" s="169" t="s">
        <v>1</v>
      </c>
      <c r="N139" s="170" t="s">
        <v>39</v>
      </c>
      <c r="O139" s="58"/>
      <c r="P139" s="148">
        <f>O139*H139</f>
        <v>0</v>
      </c>
      <c r="Q139" s="148">
        <v>0.127</v>
      </c>
      <c r="R139" s="148">
        <f>Q139*H139</f>
        <v>0.76200000000000001</v>
      </c>
      <c r="S139" s="148">
        <v>0</v>
      </c>
      <c r="T139" s="149">
        <f>S139*H139</f>
        <v>0</v>
      </c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R139" s="150" t="s">
        <v>165</v>
      </c>
      <c r="AT139" s="150" t="s">
        <v>122</v>
      </c>
      <c r="AU139" s="150" t="s">
        <v>81</v>
      </c>
      <c r="AY139" s="17" t="s">
        <v>110</v>
      </c>
      <c r="BE139" s="151">
        <f>IF(N139="základní",J139,0)</f>
        <v>0</v>
      </c>
      <c r="BF139" s="151">
        <f>IF(N139="snížená",J139,0)</f>
        <v>0</v>
      </c>
      <c r="BG139" s="151">
        <f>IF(N139="zákl. přenesená",J139,0)</f>
        <v>0</v>
      </c>
      <c r="BH139" s="151">
        <f>IF(N139="sníž. přenesená",J139,0)</f>
        <v>0</v>
      </c>
      <c r="BI139" s="151">
        <f>IF(N139="nulová",J139,0)</f>
        <v>0</v>
      </c>
      <c r="BJ139" s="17" t="s">
        <v>79</v>
      </c>
      <c r="BK139" s="151">
        <f>ROUND(I139*H139,2)</f>
        <v>0</v>
      </c>
      <c r="BL139" s="17" t="s">
        <v>165</v>
      </c>
      <c r="BM139" s="150" t="s">
        <v>171</v>
      </c>
    </row>
    <row r="140" spans="1:65" s="13" customFormat="1" ht="11.25">
      <c r="B140" s="152"/>
      <c r="D140" s="153" t="s">
        <v>120</v>
      </c>
      <c r="E140" s="154" t="s">
        <v>1</v>
      </c>
      <c r="F140" s="155" t="s">
        <v>172</v>
      </c>
      <c r="H140" s="156">
        <v>2</v>
      </c>
      <c r="I140" s="157"/>
      <c r="L140" s="152"/>
      <c r="M140" s="158"/>
      <c r="N140" s="159"/>
      <c r="O140" s="159"/>
      <c r="P140" s="159"/>
      <c r="Q140" s="159"/>
      <c r="R140" s="159"/>
      <c r="S140" s="159"/>
      <c r="T140" s="160"/>
      <c r="AT140" s="154" t="s">
        <v>120</v>
      </c>
      <c r="AU140" s="154" t="s">
        <v>81</v>
      </c>
      <c r="AV140" s="13" t="s">
        <v>81</v>
      </c>
      <c r="AW140" s="13" t="s">
        <v>31</v>
      </c>
      <c r="AX140" s="13" t="s">
        <v>79</v>
      </c>
      <c r="AY140" s="154" t="s">
        <v>110</v>
      </c>
    </row>
    <row r="141" spans="1:65" s="2" customFormat="1" ht="24.2" customHeight="1">
      <c r="A141" s="32"/>
      <c r="B141" s="138"/>
      <c r="C141" s="139" t="s">
        <v>173</v>
      </c>
      <c r="D141" s="139" t="s">
        <v>113</v>
      </c>
      <c r="E141" s="140" t="s">
        <v>174</v>
      </c>
      <c r="F141" s="141" t="s">
        <v>175</v>
      </c>
      <c r="G141" s="142" t="s">
        <v>159</v>
      </c>
      <c r="H141" s="143">
        <v>23</v>
      </c>
      <c r="I141" s="144"/>
      <c r="J141" s="145">
        <f>ROUND(I141*H141,2)</f>
        <v>0</v>
      </c>
      <c r="K141" s="141" t="s">
        <v>1</v>
      </c>
      <c r="L141" s="33"/>
      <c r="M141" s="146" t="s">
        <v>1</v>
      </c>
      <c r="N141" s="147" t="s">
        <v>39</v>
      </c>
      <c r="O141" s="58"/>
      <c r="P141" s="148">
        <f>O141*H141</f>
        <v>0</v>
      </c>
      <c r="Q141" s="148">
        <v>0</v>
      </c>
      <c r="R141" s="148">
        <f>Q141*H141</f>
        <v>0</v>
      </c>
      <c r="S141" s="148">
        <v>0</v>
      </c>
      <c r="T141" s="149">
        <f>S141*H141</f>
        <v>0</v>
      </c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R141" s="150" t="s">
        <v>160</v>
      </c>
      <c r="AT141" s="150" t="s">
        <v>113</v>
      </c>
      <c r="AU141" s="150" t="s">
        <v>81</v>
      </c>
      <c r="AY141" s="17" t="s">
        <v>110</v>
      </c>
      <c r="BE141" s="151">
        <f>IF(N141="základní",J141,0)</f>
        <v>0</v>
      </c>
      <c r="BF141" s="151">
        <f>IF(N141="snížená",J141,0)</f>
        <v>0</v>
      </c>
      <c r="BG141" s="151">
        <f>IF(N141="zákl. přenesená",J141,0)</f>
        <v>0</v>
      </c>
      <c r="BH141" s="151">
        <f>IF(N141="sníž. přenesená",J141,0)</f>
        <v>0</v>
      </c>
      <c r="BI141" s="151">
        <f>IF(N141="nulová",J141,0)</f>
        <v>0</v>
      </c>
      <c r="BJ141" s="17" t="s">
        <v>79</v>
      </c>
      <c r="BK141" s="151">
        <f>ROUND(I141*H141,2)</f>
        <v>0</v>
      </c>
      <c r="BL141" s="17" t="s">
        <v>160</v>
      </c>
      <c r="BM141" s="150" t="s">
        <v>176</v>
      </c>
    </row>
    <row r="142" spans="1:65" s="13" customFormat="1" ht="11.25">
      <c r="B142" s="152"/>
      <c r="D142" s="153" t="s">
        <v>120</v>
      </c>
      <c r="E142" s="154" t="s">
        <v>1</v>
      </c>
      <c r="F142" s="155" t="s">
        <v>177</v>
      </c>
      <c r="H142" s="156">
        <v>19</v>
      </c>
      <c r="I142" s="157"/>
      <c r="L142" s="152"/>
      <c r="M142" s="158"/>
      <c r="N142" s="159"/>
      <c r="O142" s="159"/>
      <c r="P142" s="159"/>
      <c r="Q142" s="159"/>
      <c r="R142" s="159"/>
      <c r="S142" s="159"/>
      <c r="T142" s="160"/>
      <c r="AT142" s="154" t="s">
        <v>120</v>
      </c>
      <c r="AU142" s="154" t="s">
        <v>81</v>
      </c>
      <c r="AV142" s="13" t="s">
        <v>81</v>
      </c>
      <c r="AW142" s="13" t="s">
        <v>31</v>
      </c>
      <c r="AX142" s="13" t="s">
        <v>79</v>
      </c>
      <c r="AY142" s="154" t="s">
        <v>110</v>
      </c>
    </row>
    <row r="143" spans="1:65" s="2" customFormat="1" ht="24.2" customHeight="1">
      <c r="A143" s="32"/>
      <c r="B143" s="138"/>
      <c r="C143" s="161" t="s">
        <v>178</v>
      </c>
      <c r="D143" s="161" t="s">
        <v>122</v>
      </c>
      <c r="E143" s="162" t="s">
        <v>179</v>
      </c>
      <c r="F143" s="163" t="s">
        <v>180</v>
      </c>
      <c r="G143" s="164" t="s">
        <v>159</v>
      </c>
      <c r="H143" s="165">
        <v>23</v>
      </c>
      <c r="I143" s="166"/>
      <c r="J143" s="167">
        <f>ROUND(I143*H143,2)</f>
        <v>0</v>
      </c>
      <c r="K143" s="163" t="s">
        <v>1</v>
      </c>
      <c r="L143" s="168"/>
      <c r="M143" s="169" t="s">
        <v>1</v>
      </c>
      <c r="N143" s="170" t="s">
        <v>39</v>
      </c>
      <c r="O143" s="58"/>
      <c r="P143" s="148">
        <f>O143*H143</f>
        <v>0</v>
      </c>
      <c r="Q143" s="148">
        <v>3.3E-3</v>
      </c>
      <c r="R143" s="148">
        <f>Q143*H143</f>
        <v>7.5899999999999995E-2</v>
      </c>
      <c r="S143" s="148">
        <v>0</v>
      </c>
      <c r="T143" s="149">
        <f>S143*H143</f>
        <v>0</v>
      </c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R143" s="150" t="s">
        <v>165</v>
      </c>
      <c r="AT143" s="150" t="s">
        <v>122</v>
      </c>
      <c r="AU143" s="150" t="s">
        <v>81</v>
      </c>
      <c r="AY143" s="17" t="s">
        <v>110</v>
      </c>
      <c r="BE143" s="151">
        <f>IF(N143="základní",J143,0)</f>
        <v>0</v>
      </c>
      <c r="BF143" s="151">
        <f>IF(N143="snížená",J143,0)</f>
        <v>0</v>
      </c>
      <c r="BG143" s="151">
        <f>IF(N143="zákl. přenesená",J143,0)</f>
        <v>0</v>
      </c>
      <c r="BH143" s="151">
        <f>IF(N143="sníž. přenesená",J143,0)</f>
        <v>0</v>
      </c>
      <c r="BI143" s="151">
        <f>IF(N143="nulová",J143,0)</f>
        <v>0</v>
      </c>
      <c r="BJ143" s="17" t="s">
        <v>79</v>
      </c>
      <c r="BK143" s="151">
        <f>ROUND(I143*H143,2)</f>
        <v>0</v>
      </c>
      <c r="BL143" s="17" t="s">
        <v>165</v>
      </c>
      <c r="BM143" s="150" t="s">
        <v>181</v>
      </c>
    </row>
    <row r="144" spans="1:65" s="2" customFormat="1" ht="37.9" customHeight="1">
      <c r="A144" s="32"/>
      <c r="B144" s="138"/>
      <c r="C144" s="139" t="s">
        <v>182</v>
      </c>
      <c r="D144" s="139" t="s">
        <v>113</v>
      </c>
      <c r="E144" s="140" t="s">
        <v>183</v>
      </c>
      <c r="F144" s="141" t="s">
        <v>184</v>
      </c>
      <c r="G144" s="142" t="s">
        <v>159</v>
      </c>
      <c r="H144" s="143">
        <v>1</v>
      </c>
      <c r="I144" s="144"/>
      <c r="J144" s="145">
        <f>ROUND(I144*H144,2)</f>
        <v>0</v>
      </c>
      <c r="K144" s="141" t="s">
        <v>117</v>
      </c>
      <c r="L144" s="33"/>
      <c r="M144" s="146" t="s">
        <v>1</v>
      </c>
      <c r="N144" s="147" t="s">
        <v>39</v>
      </c>
      <c r="O144" s="58"/>
      <c r="P144" s="148">
        <f>O144*H144</f>
        <v>0</v>
      </c>
      <c r="Q144" s="148">
        <v>0</v>
      </c>
      <c r="R144" s="148">
        <f>Q144*H144</f>
        <v>0</v>
      </c>
      <c r="S144" s="148">
        <v>0</v>
      </c>
      <c r="T144" s="149">
        <f>S144*H144</f>
        <v>0</v>
      </c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R144" s="150" t="s">
        <v>160</v>
      </c>
      <c r="AT144" s="150" t="s">
        <v>113</v>
      </c>
      <c r="AU144" s="150" t="s">
        <v>81</v>
      </c>
      <c r="AY144" s="17" t="s">
        <v>110</v>
      </c>
      <c r="BE144" s="151">
        <f>IF(N144="základní",J144,0)</f>
        <v>0</v>
      </c>
      <c r="BF144" s="151">
        <f>IF(N144="snížená",J144,0)</f>
        <v>0</v>
      </c>
      <c r="BG144" s="151">
        <f>IF(N144="zákl. přenesená",J144,0)</f>
        <v>0</v>
      </c>
      <c r="BH144" s="151">
        <f>IF(N144="sníž. přenesená",J144,0)</f>
        <v>0</v>
      </c>
      <c r="BI144" s="151">
        <f>IF(N144="nulová",J144,0)</f>
        <v>0</v>
      </c>
      <c r="BJ144" s="17" t="s">
        <v>79</v>
      </c>
      <c r="BK144" s="151">
        <f>ROUND(I144*H144,2)</f>
        <v>0</v>
      </c>
      <c r="BL144" s="17" t="s">
        <v>160</v>
      </c>
      <c r="BM144" s="150" t="s">
        <v>185</v>
      </c>
    </row>
    <row r="145" spans="1:65" s="12" customFormat="1" ht="22.9" customHeight="1">
      <c r="B145" s="125"/>
      <c r="D145" s="126" t="s">
        <v>73</v>
      </c>
      <c r="E145" s="136" t="s">
        <v>186</v>
      </c>
      <c r="F145" s="136" t="s">
        <v>187</v>
      </c>
      <c r="I145" s="128"/>
      <c r="J145" s="137">
        <f>BK145</f>
        <v>0</v>
      </c>
      <c r="L145" s="125"/>
      <c r="M145" s="130"/>
      <c r="N145" s="131"/>
      <c r="O145" s="131"/>
      <c r="P145" s="132">
        <f>SUM(P146:P193)</f>
        <v>0</v>
      </c>
      <c r="Q145" s="131"/>
      <c r="R145" s="132">
        <f>SUM(R146:R193)</f>
        <v>0.57823800000000003</v>
      </c>
      <c r="S145" s="131"/>
      <c r="T145" s="133">
        <f>SUM(T146:T193)</f>
        <v>0</v>
      </c>
      <c r="AR145" s="126" t="s">
        <v>128</v>
      </c>
      <c r="AT145" s="134" t="s">
        <v>73</v>
      </c>
      <c r="AU145" s="134" t="s">
        <v>79</v>
      </c>
      <c r="AY145" s="126" t="s">
        <v>110</v>
      </c>
      <c r="BK145" s="135">
        <f>SUM(BK146:BK193)</f>
        <v>0</v>
      </c>
    </row>
    <row r="146" spans="1:65" s="2" customFormat="1" ht="24.2" customHeight="1">
      <c r="A146" s="32"/>
      <c r="B146" s="138"/>
      <c r="C146" s="139" t="s">
        <v>188</v>
      </c>
      <c r="D146" s="139" t="s">
        <v>113</v>
      </c>
      <c r="E146" s="140" t="s">
        <v>189</v>
      </c>
      <c r="F146" s="141" t="s">
        <v>190</v>
      </c>
      <c r="G146" s="142" t="s">
        <v>116</v>
      </c>
      <c r="H146" s="143">
        <v>648</v>
      </c>
      <c r="I146" s="144"/>
      <c r="J146" s="145">
        <f>ROUND(I146*H146,2)</f>
        <v>0</v>
      </c>
      <c r="K146" s="141" t="s">
        <v>117</v>
      </c>
      <c r="L146" s="33"/>
      <c r="M146" s="146" t="s">
        <v>1</v>
      </c>
      <c r="N146" s="147" t="s">
        <v>39</v>
      </c>
      <c r="O146" s="58"/>
      <c r="P146" s="148">
        <f>O146*H146</f>
        <v>0</v>
      </c>
      <c r="Q146" s="148">
        <v>0</v>
      </c>
      <c r="R146" s="148">
        <f>Q146*H146</f>
        <v>0</v>
      </c>
      <c r="S146" s="148">
        <v>0</v>
      </c>
      <c r="T146" s="149">
        <f>S146*H146</f>
        <v>0</v>
      </c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R146" s="150" t="s">
        <v>160</v>
      </c>
      <c r="AT146" s="150" t="s">
        <v>113</v>
      </c>
      <c r="AU146" s="150" t="s">
        <v>81</v>
      </c>
      <c r="AY146" s="17" t="s">
        <v>110</v>
      </c>
      <c r="BE146" s="151">
        <f>IF(N146="základní",J146,0)</f>
        <v>0</v>
      </c>
      <c r="BF146" s="151">
        <f>IF(N146="snížená",J146,0)</f>
        <v>0</v>
      </c>
      <c r="BG146" s="151">
        <f>IF(N146="zákl. přenesená",J146,0)</f>
        <v>0</v>
      </c>
      <c r="BH146" s="151">
        <f>IF(N146="sníž. přenesená",J146,0)</f>
        <v>0</v>
      </c>
      <c r="BI146" s="151">
        <f>IF(N146="nulová",J146,0)</f>
        <v>0</v>
      </c>
      <c r="BJ146" s="17" t="s">
        <v>79</v>
      </c>
      <c r="BK146" s="151">
        <f>ROUND(I146*H146,2)</f>
        <v>0</v>
      </c>
      <c r="BL146" s="17" t="s">
        <v>160</v>
      </c>
      <c r="BM146" s="150" t="s">
        <v>191</v>
      </c>
    </row>
    <row r="147" spans="1:65" s="14" customFormat="1" ht="11.25">
      <c r="B147" s="171"/>
      <c r="D147" s="153" t="s">
        <v>120</v>
      </c>
      <c r="E147" s="172" t="s">
        <v>1</v>
      </c>
      <c r="F147" s="173" t="s">
        <v>192</v>
      </c>
      <c r="H147" s="172" t="s">
        <v>1</v>
      </c>
      <c r="I147" s="174"/>
      <c r="L147" s="171"/>
      <c r="M147" s="175"/>
      <c r="N147" s="176"/>
      <c r="O147" s="176"/>
      <c r="P147" s="176"/>
      <c r="Q147" s="176"/>
      <c r="R147" s="176"/>
      <c r="S147" s="176"/>
      <c r="T147" s="177"/>
      <c r="AT147" s="172" t="s">
        <v>120</v>
      </c>
      <c r="AU147" s="172" t="s">
        <v>81</v>
      </c>
      <c r="AV147" s="14" t="s">
        <v>79</v>
      </c>
      <c r="AW147" s="14" t="s">
        <v>31</v>
      </c>
      <c r="AX147" s="14" t="s">
        <v>74</v>
      </c>
      <c r="AY147" s="172" t="s">
        <v>110</v>
      </c>
    </row>
    <row r="148" spans="1:65" s="13" customFormat="1" ht="11.25">
      <c r="B148" s="152"/>
      <c r="D148" s="153" t="s">
        <v>120</v>
      </c>
      <c r="E148" s="154" t="s">
        <v>1</v>
      </c>
      <c r="F148" s="155" t="s">
        <v>193</v>
      </c>
      <c r="H148" s="156">
        <v>418</v>
      </c>
      <c r="I148" s="157"/>
      <c r="L148" s="152"/>
      <c r="M148" s="158"/>
      <c r="N148" s="159"/>
      <c r="O148" s="159"/>
      <c r="P148" s="159"/>
      <c r="Q148" s="159"/>
      <c r="R148" s="159"/>
      <c r="S148" s="159"/>
      <c r="T148" s="160"/>
      <c r="AT148" s="154" t="s">
        <v>120</v>
      </c>
      <c r="AU148" s="154" t="s">
        <v>81</v>
      </c>
      <c r="AV148" s="13" t="s">
        <v>81</v>
      </c>
      <c r="AW148" s="13" t="s">
        <v>31</v>
      </c>
      <c r="AX148" s="13" t="s">
        <v>74</v>
      </c>
      <c r="AY148" s="154" t="s">
        <v>110</v>
      </c>
    </row>
    <row r="149" spans="1:65" s="13" customFormat="1" ht="11.25">
      <c r="B149" s="152"/>
      <c r="D149" s="153" t="s">
        <v>120</v>
      </c>
      <c r="E149" s="154" t="s">
        <v>1</v>
      </c>
      <c r="F149" s="155" t="s">
        <v>194</v>
      </c>
      <c r="H149" s="156">
        <v>100</v>
      </c>
      <c r="I149" s="157"/>
      <c r="L149" s="152"/>
      <c r="M149" s="158"/>
      <c r="N149" s="159"/>
      <c r="O149" s="159"/>
      <c r="P149" s="159"/>
      <c r="Q149" s="159"/>
      <c r="R149" s="159"/>
      <c r="S149" s="159"/>
      <c r="T149" s="160"/>
      <c r="AT149" s="154" t="s">
        <v>120</v>
      </c>
      <c r="AU149" s="154" t="s">
        <v>81</v>
      </c>
      <c r="AV149" s="13" t="s">
        <v>81</v>
      </c>
      <c r="AW149" s="13" t="s">
        <v>31</v>
      </c>
      <c r="AX149" s="13" t="s">
        <v>74</v>
      </c>
      <c r="AY149" s="154" t="s">
        <v>110</v>
      </c>
    </row>
    <row r="150" spans="1:65" s="13" customFormat="1" ht="11.25">
      <c r="B150" s="152"/>
      <c r="D150" s="153" t="s">
        <v>120</v>
      </c>
      <c r="E150" s="154" t="s">
        <v>1</v>
      </c>
      <c r="F150" s="155" t="s">
        <v>195</v>
      </c>
      <c r="H150" s="156">
        <v>90</v>
      </c>
      <c r="I150" s="157"/>
      <c r="L150" s="152"/>
      <c r="M150" s="158"/>
      <c r="N150" s="159"/>
      <c r="O150" s="159"/>
      <c r="P150" s="159"/>
      <c r="Q150" s="159"/>
      <c r="R150" s="159"/>
      <c r="S150" s="159"/>
      <c r="T150" s="160"/>
      <c r="AT150" s="154" t="s">
        <v>120</v>
      </c>
      <c r="AU150" s="154" t="s">
        <v>81</v>
      </c>
      <c r="AV150" s="13" t="s">
        <v>81</v>
      </c>
      <c r="AW150" s="13" t="s">
        <v>31</v>
      </c>
      <c r="AX150" s="13" t="s">
        <v>74</v>
      </c>
      <c r="AY150" s="154" t="s">
        <v>110</v>
      </c>
    </row>
    <row r="151" spans="1:65" s="15" customFormat="1" ht="11.25">
      <c r="B151" s="178"/>
      <c r="D151" s="153" t="s">
        <v>120</v>
      </c>
      <c r="E151" s="179" t="s">
        <v>1</v>
      </c>
      <c r="F151" s="180" t="s">
        <v>196</v>
      </c>
      <c r="H151" s="181">
        <v>608</v>
      </c>
      <c r="I151" s="182"/>
      <c r="L151" s="178"/>
      <c r="M151" s="183"/>
      <c r="N151" s="184"/>
      <c r="O151" s="184"/>
      <c r="P151" s="184"/>
      <c r="Q151" s="184"/>
      <c r="R151" s="184"/>
      <c r="S151" s="184"/>
      <c r="T151" s="185"/>
      <c r="AT151" s="179" t="s">
        <v>120</v>
      </c>
      <c r="AU151" s="179" t="s">
        <v>81</v>
      </c>
      <c r="AV151" s="15" t="s">
        <v>133</v>
      </c>
      <c r="AW151" s="15" t="s">
        <v>31</v>
      </c>
      <c r="AX151" s="15" t="s">
        <v>79</v>
      </c>
      <c r="AY151" s="179" t="s">
        <v>110</v>
      </c>
    </row>
    <row r="152" spans="1:65" s="2" customFormat="1" ht="24.2" customHeight="1">
      <c r="A152" s="32"/>
      <c r="B152" s="138"/>
      <c r="C152" s="139" t="s">
        <v>8</v>
      </c>
      <c r="D152" s="139" t="s">
        <v>113</v>
      </c>
      <c r="E152" s="140" t="s">
        <v>197</v>
      </c>
      <c r="F152" s="141" t="s">
        <v>198</v>
      </c>
      <c r="G152" s="142" t="s">
        <v>116</v>
      </c>
      <c r="H152" s="143">
        <v>10</v>
      </c>
      <c r="I152" s="144"/>
      <c r="J152" s="145">
        <f>ROUND(I152*H152,2)</f>
        <v>0</v>
      </c>
      <c r="K152" s="141" t="s">
        <v>117</v>
      </c>
      <c r="L152" s="33"/>
      <c r="M152" s="146" t="s">
        <v>1</v>
      </c>
      <c r="N152" s="147" t="s">
        <v>39</v>
      </c>
      <c r="O152" s="58"/>
      <c r="P152" s="148">
        <f>O152*H152</f>
        <v>0</v>
      </c>
      <c r="Q152" s="148">
        <v>0</v>
      </c>
      <c r="R152" s="148">
        <f>Q152*H152</f>
        <v>0</v>
      </c>
      <c r="S152" s="148">
        <v>0</v>
      </c>
      <c r="T152" s="149">
        <f>S152*H152</f>
        <v>0</v>
      </c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R152" s="150" t="s">
        <v>160</v>
      </c>
      <c r="AT152" s="150" t="s">
        <v>113</v>
      </c>
      <c r="AU152" s="150" t="s">
        <v>81</v>
      </c>
      <c r="AY152" s="17" t="s">
        <v>110</v>
      </c>
      <c r="BE152" s="151">
        <f>IF(N152="základní",J152,0)</f>
        <v>0</v>
      </c>
      <c r="BF152" s="151">
        <f>IF(N152="snížená",J152,0)</f>
        <v>0</v>
      </c>
      <c r="BG152" s="151">
        <f>IF(N152="zákl. přenesená",J152,0)</f>
        <v>0</v>
      </c>
      <c r="BH152" s="151">
        <f>IF(N152="sníž. přenesená",J152,0)</f>
        <v>0</v>
      </c>
      <c r="BI152" s="151">
        <f>IF(N152="nulová",J152,0)</f>
        <v>0</v>
      </c>
      <c r="BJ152" s="17" t="s">
        <v>79</v>
      </c>
      <c r="BK152" s="151">
        <f>ROUND(I152*H152,2)</f>
        <v>0</v>
      </c>
      <c r="BL152" s="17" t="s">
        <v>160</v>
      </c>
      <c r="BM152" s="150" t="s">
        <v>199</v>
      </c>
    </row>
    <row r="153" spans="1:65" s="13" customFormat="1" ht="11.25">
      <c r="B153" s="152"/>
      <c r="D153" s="153" t="s">
        <v>120</v>
      </c>
      <c r="E153" s="154" t="s">
        <v>1</v>
      </c>
      <c r="F153" s="155" t="s">
        <v>200</v>
      </c>
      <c r="H153" s="156">
        <v>10</v>
      </c>
      <c r="I153" s="157"/>
      <c r="L153" s="152"/>
      <c r="M153" s="158"/>
      <c r="N153" s="159"/>
      <c r="O153" s="159"/>
      <c r="P153" s="159"/>
      <c r="Q153" s="159"/>
      <c r="R153" s="159"/>
      <c r="S153" s="159"/>
      <c r="T153" s="160"/>
      <c r="AT153" s="154" t="s">
        <v>120</v>
      </c>
      <c r="AU153" s="154" t="s">
        <v>81</v>
      </c>
      <c r="AV153" s="13" t="s">
        <v>81</v>
      </c>
      <c r="AW153" s="13" t="s">
        <v>31</v>
      </c>
      <c r="AX153" s="13" t="s">
        <v>79</v>
      </c>
      <c r="AY153" s="154" t="s">
        <v>110</v>
      </c>
    </row>
    <row r="154" spans="1:65" s="2" customFormat="1" ht="37.9" customHeight="1">
      <c r="A154" s="32"/>
      <c r="B154" s="138"/>
      <c r="C154" s="139" t="s">
        <v>118</v>
      </c>
      <c r="D154" s="139" t="s">
        <v>113</v>
      </c>
      <c r="E154" s="140" t="s">
        <v>201</v>
      </c>
      <c r="F154" s="141" t="s">
        <v>202</v>
      </c>
      <c r="G154" s="142" t="s">
        <v>203</v>
      </c>
      <c r="H154" s="143">
        <v>118.02</v>
      </c>
      <c r="I154" s="144"/>
      <c r="J154" s="145">
        <f>ROUND(I154*H154,2)</f>
        <v>0</v>
      </c>
      <c r="K154" s="141" t="s">
        <v>117</v>
      </c>
      <c r="L154" s="33"/>
      <c r="M154" s="146" t="s">
        <v>1</v>
      </c>
      <c r="N154" s="147" t="s">
        <v>39</v>
      </c>
      <c r="O154" s="58"/>
      <c r="P154" s="148">
        <f>O154*H154</f>
        <v>0</v>
      </c>
      <c r="Q154" s="148">
        <v>0</v>
      </c>
      <c r="R154" s="148">
        <f>Q154*H154</f>
        <v>0</v>
      </c>
      <c r="S154" s="148">
        <v>0</v>
      </c>
      <c r="T154" s="149">
        <f>S154*H154</f>
        <v>0</v>
      </c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R154" s="150" t="s">
        <v>160</v>
      </c>
      <c r="AT154" s="150" t="s">
        <v>113</v>
      </c>
      <c r="AU154" s="150" t="s">
        <v>81</v>
      </c>
      <c r="AY154" s="17" t="s">
        <v>110</v>
      </c>
      <c r="BE154" s="151">
        <f>IF(N154="základní",J154,0)</f>
        <v>0</v>
      </c>
      <c r="BF154" s="151">
        <f>IF(N154="snížená",J154,0)</f>
        <v>0</v>
      </c>
      <c r="BG154" s="151">
        <f>IF(N154="zákl. přenesená",J154,0)</f>
        <v>0</v>
      </c>
      <c r="BH154" s="151">
        <f>IF(N154="sníž. přenesená",J154,0)</f>
        <v>0</v>
      </c>
      <c r="BI154" s="151">
        <f>IF(N154="nulová",J154,0)</f>
        <v>0</v>
      </c>
      <c r="BJ154" s="17" t="s">
        <v>79</v>
      </c>
      <c r="BK154" s="151">
        <f>ROUND(I154*H154,2)</f>
        <v>0</v>
      </c>
      <c r="BL154" s="17" t="s">
        <v>160</v>
      </c>
      <c r="BM154" s="150" t="s">
        <v>204</v>
      </c>
    </row>
    <row r="155" spans="1:65" s="13" customFormat="1" ht="11.25">
      <c r="B155" s="152"/>
      <c r="D155" s="153" t="s">
        <v>120</v>
      </c>
      <c r="E155" s="154" t="s">
        <v>1</v>
      </c>
      <c r="F155" s="155" t="s">
        <v>205</v>
      </c>
      <c r="H155" s="156">
        <v>115.52</v>
      </c>
      <c r="I155" s="157"/>
      <c r="L155" s="152"/>
      <c r="M155" s="158"/>
      <c r="N155" s="159"/>
      <c r="O155" s="159"/>
      <c r="P155" s="159"/>
      <c r="Q155" s="159"/>
      <c r="R155" s="159"/>
      <c r="S155" s="159"/>
      <c r="T155" s="160"/>
      <c r="AT155" s="154" t="s">
        <v>120</v>
      </c>
      <c r="AU155" s="154" t="s">
        <v>81</v>
      </c>
      <c r="AV155" s="13" t="s">
        <v>81</v>
      </c>
      <c r="AW155" s="13" t="s">
        <v>31</v>
      </c>
      <c r="AX155" s="13" t="s">
        <v>74</v>
      </c>
      <c r="AY155" s="154" t="s">
        <v>110</v>
      </c>
    </row>
    <row r="156" spans="1:65" s="13" customFormat="1" ht="11.25">
      <c r="B156" s="152"/>
      <c r="D156" s="153" t="s">
        <v>120</v>
      </c>
      <c r="E156" s="154" t="s">
        <v>1</v>
      </c>
      <c r="F156" s="155" t="s">
        <v>206</v>
      </c>
      <c r="H156" s="156">
        <v>2.5</v>
      </c>
      <c r="I156" s="157"/>
      <c r="L156" s="152"/>
      <c r="M156" s="158"/>
      <c r="N156" s="159"/>
      <c r="O156" s="159"/>
      <c r="P156" s="159"/>
      <c r="Q156" s="159"/>
      <c r="R156" s="159"/>
      <c r="S156" s="159"/>
      <c r="T156" s="160"/>
      <c r="AT156" s="154" t="s">
        <v>120</v>
      </c>
      <c r="AU156" s="154" t="s">
        <v>81</v>
      </c>
      <c r="AV156" s="13" t="s">
        <v>81</v>
      </c>
      <c r="AW156" s="13" t="s">
        <v>31</v>
      </c>
      <c r="AX156" s="13" t="s">
        <v>74</v>
      </c>
      <c r="AY156" s="154" t="s">
        <v>110</v>
      </c>
    </row>
    <row r="157" spans="1:65" s="15" customFormat="1" ht="11.25">
      <c r="B157" s="178"/>
      <c r="D157" s="153" t="s">
        <v>120</v>
      </c>
      <c r="E157" s="179" t="s">
        <v>1</v>
      </c>
      <c r="F157" s="180" t="s">
        <v>196</v>
      </c>
      <c r="H157" s="181">
        <v>118.02</v>
      </c>
      <c r="I157" s="182"/>
      <c r="L157" s="178"/>
      <c r="M157" s="183"/>
      <c r="N157" s="184"/>
      <c r="O157" s="184"/>
      <c r="P157" s="184"/>
      <c r="Q157" s="184"/>
      <c r="R157" s="184"/>
      <c r="S157" s="184"/>
      <c r="T157" s="185"/>
      <c r="AT157" s="179" t="s">
        <v>120</v>
      </c>
      <c r="AU157" s="179" t="s">
        <v>81</v>
      </c>
      <c r="AV157" s="15" t="s">
        <v>133</v>
      </c>
      <c r="AW157" s="15" t="s">
        <v>31</v>
      </c>
      <c r="AX157" s="15" t="s">
        <v>79</v>
      </c>
      <c r="AY157" s="179" t="s">
        <v>110</v>
      </c>
    </row>
    <row r="158" spans="1:65" s="2" customFormat="1" ht="24.2" customHeight="1">
      <c r="A158" s="32"/>
      <c r="B158" s="138"/>
      <c r="C158" s="139" t="s">
        <v>207</v>
      </c>
      <c r="D158" s="139" t="s">
        <v>113</v>
      </c>
      <c r="E158" s="140" t="s">
        <v>208</v>
      </c>
      <c r="F158" s="141" t="s">
        <v>209</v>
      </c>
      <c r="G158" s="142" t="s">
        <v>151</v>
      </c>
      <c r="H158" s="143">
        <v>188.8</v>
      </c>
      <c r="I158" s="144"/>
      <c r="J158" s="145">
        <f>ROUND(I158*H158,2)</f>
        <v>0</v>
      </c>
      <c r="K158" s="141" t="s">
        <v>117</v>
      </c>
      <c r="L158" s="33"/>
      <c r="M158" s="146" t="s">
        <v>1</v>
      </c>
      <c r="N158" s="147" t="s">
        <v>39</v>
      </c>
      <c r="O158" s="58"/>
      <c r="P158" s="148">
        <f>O158*H158</f>
        <v>0</v>
      </c>
      <c r="Q158" s="148">
        <v>0</v>
      </c>
      <c r="R158" s="148">
        <f>Q158*H158</f>
        <v>0</v>
      </c>
      <c r="S158" s="148">
        <v>0</v>
      </c>
      <c r="T158" s="149">
        <f>S158*H158</f>
        <v>0</v>
      </c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R158" s="150" t="s">
        <v>160</v>
      </c>
      <c r="AT158" s="150" t="s">
        <v>113</v>
      </c>
      <c r="AU158" s="150" t="s">
        <v>81</v>
      </c>
      <c r="AY158" s="17" t="s">
        <v>110</v>
      </c>
      <c r="BE158" s="151">
        <f>IF(N158="základní",J158,0)</f>
        <v>0</v>
      </c>
      <c r="BF158" s="151">
        <f>IF(N158="snížená",J158,0)</f>
        <v>0</v>
      </c>
      <c r="BG158" s="151">
        <f>IF(N158="zákl. přenesená",J158,0)</f>
        <v>0</v>
      </c>
      <c r="BH158" s="151">
        <f>IF(N158="sníž. přenesená",J158,0)</f>
        <v>0</v>
      </c>
      <c r="BI158" s="151">
        <f>IF(N158="nulová",J158,0)</f>
        <v>0</v>
      </c>
      <c r="BJ158" s="17" t="s">
        <v>79</v>
      </c>
      <c r="BK158" s="151">
        <f>ROUND(I158*H158,2)</f>
        <v>0</v>
      </c>
      <c r="BL158" s="17" t="s">
        <v>160</v>
      </c>
      <c r="BM158" s="150" t="s">
        <v>210</v>
      </c>
    </row>
    <row r="159" spans="1:65" s="13" customFormat="1" ht="11.25">
      <c r="B159" s="152"/>
      <c r="D159" s="153" t="s">
        <v>120</v>
      </c>
      <c r="E159" s="154" t="s">
        <v>1</v>
      </c>
      <c r="F159" s="155" t="s">
        <v>211</v>
      </c>
      <c r="H159" s="156">
        <v>188.8</v>
      </c>
      <c r="I159" s="157"/>
      <c r="L159" s="152"/>
      <c r="M159" s="158"/>
      <c r="N159" s="159"/>
      <c r="O159" s="159"/>
      <c r="P159" s="159"/>
      <c r="Q159" s="159"/>
      <c r="R159" s="159"/>
      <c r="S159" s="159"/>
      <c r="T159" s="160"/>
      <c r="AT159" s="154" t="s">
        <v>120</v>
      </c>
      <c r="AU159" s="154" t="s">
        <v>81</v>
      </c>
      <c r="AV159" s="13" t="s">
        <v>81</v>
      </c>
      <c r="AW159" s="13" t="s">
        <v>31</v>
      </c>
      <c r="AX159" s="13" t="s">
        <v>79</v>
      </c>
      <c r="AY159" s="154" t="s">
        <v>110</v>
      </c>
    </row>
    <row r="160" spans="1:65" s="2" customFormat="1" ht="24.2" customHeight="1">
      <c r="A160" s="32"/>
      <c r="B160" s="138"/>
      <c r="C160" s="139" t="s">
        <v>212</v>
      </c>
      <c r="D160" s="139" t="s">
        <v>113</v>
      </c>
      <c r="E160" s="140" t="s">
        <v>213</v>
      </c>
      <c r="F160" s="141" t="s">
        <v>214</v>
      </c>
      <c r="G160" s="142" t="s">
        <v>116</v>
      </c>
      <c r="H160" s="143">
        <v>648</v>
      </c>
      <c r="I160" s="144"/>
      <c r="J160" s="145">
        <f>ROUND(I160*H160,2)</f>
        <v>0</v>
      </c>
      <c r="K160" s="141" t="s">
        <v>117</v>
      </c>
      <c r="L160" s="33"/>
      <c r="M160" s="146" t="s">
        <v>1</v>
      </c>
      <c r="N160" s="147" t="s">
        <v>39</v>
      </c>
      <c r="O160" s="58"/>
      <c r="P160" s="148">
        <f>O160*H160</f>
        <v>0</v>
      </c>
      <c r="Q160" s="148">
        <v>0</v>
      </c>
      <c r="R160" s="148">
        <f>Q160*H160</f>
        <v>0</v>
      </c>
      <c r="S160" s="148">
        <v>0</v>
      </c>
      <c r="T160" s="149">
        <f>S160*H160</f>
        <v>0</v>
      </c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R160" s="150" t="s">
        <v>160</v>
      </c>
      <c r="AT160" s="150" t="s">
        <v>113</v>
      </c>
      <c r="AU160" s="150" t="s">
        <v>81</v>
      </c>
      <c r="AY160" s="17" t="s">
        <v>110</v>
      </c>
      <c r="BE160" s="151">
        <f>IF(N160="základní",J160,0)</f>
        <v>0</v>
      </c>
      <c r="BF160" s="151">
        <f>IF(N160="snížená",J160,0)</f>
        <v>0</v>
      </c>
      <c r="BG160" s="151">
        <f>IF(N160="zákl. přenesená",J160,0)</f>
        <v>0</v>
      </c>
      <c r="BH160" s="151">
        <f>IF(N160="sníž. přenesená",J160,0)</f>
        <v>0</v>
      </c>
      <c r="BI160" s="151">
        <f>IF(N160="nulová",J160,0)</f>
        <v>0</v>
      </c>
      <c r="BJ160" s="17" t="s">
        <v>79</v>
      </c>
      <c r="BK160" s="151">
        <f>ROUND(I160*H160,2)</f>
        <v>0</v>
      </c>
      <c r="BL160" s="17" t="s">
        <v>160</v>
      </c>
      <c r="BM160" s="150" t="s">
        <v>215</v>
      </c>
    </row>
    <row r="161" spans="1:65" s="2" customFormat="1" ht="24.2" customHeight="1">
      <c r="A161" s="32"/>
      <c r="B161" s="138"/>
      <c r="C161" s="139" t="s">
        <v>216</v>
      </c>
      <c r="D161" s="139" t="s">
        <v>113</v>
      </c>
      <c r="E161" s="140" t="s">
        <v>217</v>
      </c>
      <c r="F161" s="141" t="s">
        <v>218</v>
      </c>
      <c r="G161" s="142" t="s">
        <v>116</v>
      </c>
      <c r="H161" s="143">
        <v>10</v>
      </c>
      <c r="I161" s="144"/>
      <c r="J161" s="145">
        <f>ROUND(I161*H161,2)</f>
        <v>0</v>
      </c>
      <c r="K161" s="141" t="s">
        <v>117</v>
      </c>
      <c r="L161" s="33"/>
      <c r="M161" s="146" t="s">
        <v>1</v>
      </c>
      <c r="N161" s="147" t="s">
        <v>39</v>
      </c>
      <c r="O161" s="58"/>
      <c r="P161" s="148">
        <f>O161*H161</f>
        <v>0</v>
      </c>
      <c r="Q161" s="148">
        <v>0</v>
      </c>
      <c r="R161" s="148">
        <f>Q161*H161</f>
        <v>0</v>
      </c>
      <c r="S161" s="148">
        <v>0</v>
      </c>
      <c r="T161" s="149">
        <f>S161*H161</f>
        <v>0</v>
      </c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R161" s="150" t="s">
        <v>160</v>
      </c>
      <c r="AT161" s="150" t="s">
        <v>113</v>
      </c>
      <c r="AU161" s="150" t="s">
        <v>81</v>
      </c>
      <c r="AY161" s="17" t="s">
        <v>110</v>
      </c>
      <c r="BE161" s="151">
        <f>IF(N161="základní",J161,0)</f>
        <v>0</v>
      </c>
      <c r="BF161" s="151">
        <f>IF(N161="snížená",J161,0)</f>
        <v>0</v>
      </c>
      <c r="BG161" s="151">
        <f>IF(N161="zákl. přenesená",J161,0)</f>
        <v>0</v>
      </c>
      <c r="BH161" s="151">
        <f>IF(N161="sníž. přenesená",J161,0)</f>
        <v>0</v>
      </c>
      <c r="BI161" s="151">
        <f>IF(N161="nulová",J161,0)</f>
        <v>0</v>
      </c>
      <c r="BJ161" s="17" t="s">
        <v>79</v>
      </c>
      <c r="BK161" s="151">
        <f>ROUND(I161*H161,2)</f>
        <v>0</v>
      </c>
      <c r="BL161" s="17" t="s">
        <v>160</v>
      </c>
      <c r="BM161" s="150" t="s">
        <v>219</v>
      </c>
    </row>
    <row r="162" spans="1:65" s="2" customFormat="1" ht="33" customHeight="1">
      <c r="A162" s="32"/>
      <c r="B162" s="138"/>
      <c r="C162" s="139" t="s">
        <v>220</v>
      </c>
      <c r="D162" s="139" t="s">
        <v>113</v>
      </c>
      <c r="E162" s="140" t="s">
        <v>221</v>
      </c>
      <c r="F162" s="141" t="s">
        <v>222</v>
      </c>
      <c r="G162" s="142" t="s">
        <v>223</v>
      </c>
      <c r="H162" s="143">
        <v>374.8</v>
      </c>
      <c r="I162" s="144"/>
      <c r="J162" s="145">
        <f>ROUND(I162*H162,2)</f>
        <v>0</v>
      </c>
      <c r="K162" s="141" t="s">
        <v>117</v>
      </c>
      <c r="L162" s="33"/>
      <c r="M162" s="146" t="s">
        <v>1</v>
      </c>
      <c r="N162" s="147" t="s">
        <v>39</v>
      </c>
      <c r="O162" s="58"/>
      <c r="P162" s="148">
        <f>O162*H162</f>
        <v>0</v>
      </c>
      <c r="Q162" s="148">
        <v>0</v>
      </c>
      <c r="R162" s="148">
        <f>Q162*H162</f>
        <v>0</v>
      </c>
      <c r="S162" s="148">
        <v>0</v>
      </c>
      <c r="T162" s="149">
        <f>S162*H162</f>
        <v>0</v>
      </c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R162" s="150" t="s">
        <v>160</v>
      </c>
      <c r="AT162" s="150" t="s">
        <v>113</v>
      </c>
      <c r="AU162" s="150" t="s">
        <v>81</v>
      </c>
      <c r="AY162" s="17" t="s">
        <v>110</v>
      </c>
      <c r="BE162" s="151">
        <f>IF(N162="základní",J162,0)</f>
        <v>0</v>
      </c>
      <c r="BF162" s="151">
        <f>IF(N162="snížená",J162,0)</f>
        <v>0</v>
      </c>
      <c r="BG162" s="151">
        <f>IF(N162="zákl. přenesená",J162,0)</f>
        <v>0</v>
      </c>
      <c r="BH162" s="151">
        <f>IF(N162="sníž. přenesená",J162,0)</f>
        <v>0</v>
      </c>
      <c r="BI162" s="151">
        <f>IF(N162="nulová",J162,0)</f>
        <v>0</v>
      </c>
      <c r="BJ162" s="17" t="s">
        <v>79</v>
      </c>
      <c r="BK162" s="151">
        <f>ROUND(I162*H162,2)</f>
        <v>0</v>
      </c>
      <c r="BL162" s="17" t="s">
        <v>160</v>
      </c>
      <c r="BM162" s="150" t="s">
        <v>224</v>
      </c>
    </row>
    <row r="163" spans="1:65" s="13" customFormat="1" ht="11.25">
      <c r="B163" s="152"/>
      <c r="D163" s="153" t="s">
        <v>120</v>
      </c>
      <c r="E163" s="154" t="s">
        <v>1</v>
      </c>
      <c r="F163" s="155" t="s">
        <v>225</v>
      </c>
      <c r="H163" s="156">
        <v>374.8</v>
      </c>
      <c r="I163" s="157"/>
      <c r="L163" s="152"/>
      <c r="M163" s="158"/>
      <c r="N163" s="159"/>
      <c r="O163" s="159"/>
      <c r="P163" s="159"/>
      <c r="Q163" s="159"/>
      <c r="R163" s="159"/>
      <c r="S163" s="159"/>
      <c r="T163" s="160"/>
      <c r="AT163" s="154" t="s">
        <v>120</v>
      </c>
      <c r="AU163" s="154" t="s">
        <v>81</v>
      </c>
      <c r="AV163" s="13" t="s">
        <v>81</v>
      </c>
      <c r="AW163" s="13" t="s">
        <v>31</v>
      </c>
      <c r="AX163" s="13" t="s">
        <v>79</v>
      </c>
      <c r="AY163" s="154" t="s">
        <v>110</v>
      </c>
    </row>
    <row r="164" spans="1:65" s="2" customFormat="1" ht="24.2" customHeight="1">
      <c r="A164" s="32"/>
      <c r="B164" s="138"/>
      <c r="C164" s="139" t="s">
        <v>7</v>
      </c>
      <c r="D164" s="139" t="s">
        <v>113</v>
      </c>
      <c r="E164" s="140" t="s">
        <v>226</v>
      </c>
      <c r="F164" s="141" t="s">
        <v>227</v>
      </c>
      <c r="G164" s="142" t="s">
        <v>223</v>
      </c>
      <c r="H164" s="143">
        <v>364.8</v>
      </c>
      <c r="I164" s="144"/>
      <c r="J164" s="145">
        <f>ROUND(I164*H164,2)</f>
        <v>0</v>
      </c>
      <c r="K164" s="141" t="s">
        <v>117</v>
      </c>
      <c r="L164" s="33"/>
      <c r="M164" s="146" t="s">
        <v>1</v>
      </c>
      <c r="N164" s="147" t="s">
        <v>39</v>
      </c>
      <c r="O164" s="58"/>
      <c r="P164" s="148">
        <f>O164*H164</f>
        <v>0</v>
      </c>
      <c r="Q164" s="148">
        <v>0</v>
      </c>
      <c r="R164" s="148">
        <f>Q164*H164</f>
        <v>0</v>
      </c>
      <c r="S164" s="148">
        <v>0</v>
      </c>
      <c r="T164" s="149">
        <f>S164*H164</f>
        <v>0</v>
      </c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R164" s="150" t="s">
        <v>160</v>
      </c>
      <c r="AT164" s="150" t="s">
        <v>113</v>
      </c>
      <c r="AU164" s="150" t="s">
        <v>81</v>
      </c>
      <c r="AY164" s="17" t="s">
        <v>110</v>
      </c>
      <c r="BE164" s="151">
        <f>IF(N164="základní",J164,0)</f>
        <v>0</v>
      </c>
      <c r="BF164" s="151">
        <f>IF(N164="snížená",J164,0)</f>
        <v>0</v>
      </c>
      <c r="BG164" s="151">
        <f>IF(N164="zákl. přenesená",J164,0)</f>
        <v>0</v>
      </c>
      <c r="BH164" s="151">
        <f>IF(N164="sníž. přenesená",J164,0)</f>
        <v>0</v>
      </c>
      <c r="BI164" s="151">
        <f>IF(N164="nulová",J164,0)</f>
        <v>0</v>
      </c>
      <c r="BJ164" s="17" t="s">
        <v>79</v>
      </c>
      <c r="BK164" s="151">
        <f>ROUND(I164*H164,2)</f>
        <v>0</v>
      </c>
      <c r="BL164" s="17" t="s">
        <v>160</v>
      </c>
      <c r="BM164" s="150" t="s">
        <v>228</v>
      </c>
    </row>
    <row r="165" spans="1:65" s="13" customFormat="1" ht="11.25">
      <c r="B165" s="152"/>
      <c r="D165" s="153" t="s">
        <v>120</v>
      </c>
      <c r="E165" s="154" t="s">
        <v>1</v>
      </c>
      <c r="F165" s="155" t="s">
        <v>229</v>
      </c>
      <c r="H165" s="156">
        <v>364.8</v>
      </c>
      <c r="I165" s="157"/>
      <c r="L165" s="152"/>
      <c r="M165" s="158"/>
      <c r="N165" s="159"/>
      <c r="O165" s="159"/>
      <c r="P165" s="159"/>
      <c r="Q165" s="159"/>
      <c r="R165" s="159"/>
      <c r="S165" s="159"/>
      <c r="T165" s="160"/>
      <c r="AT165" s="154" t="s">
        <v>120</v>
      </c>
      <c r="AU165" s="154" t="s">
        <v>81</v>
      </c>
      <c r="AV165" s="13" t="s">
        <v>81</v>
      </c>
      <c r="AW165" s="13" t="s">
        <v>31</v>
      </c>
      <c r="AX165" s="13" t="s">
        <v>79</v>
      </c>
      <c r="AY165" s="154" t="s">
        <v>110</v>
      </c>
    </row>
    <row r="166" spans="1:65" s="2" customFormat="1" ht="37.9" customHeight="1">
      <c r="A166" s="32"/>
      <c r="B166" s="138"/>
      <c r="C166" s="139" t="s">
        <v>230</v>
      </c>
      <c r="D166" s="139" t="s">
        <v>113</v>
      </c>
      <c r="E166" s="140" t="s">
        <v>231</v>
      </c>
      <c r="F166" s="141" t="s">
        <v>232</v>
      </c>
      <c r="G166" s="142" t="s">
        <v>116</v>
      </c>
      <c r="H166" s="143">
        <v>35</v>
      </c>
      <c r="I166" s="144"/>
      <c r="J166" s="145">
        <f>ROUND(I166*H166,2)</f>
        <v>0</v>
      </c>
      <c r="K166" s="141" t="s">
        <v>117</v>
      </c>
      <c r="L166" s="33"/>
      <c r="M166" s="146" t="s">
        <v>1</v>
      </c>
      <c r="N166" s="147" t="s">
        <v>39</v>
      </c>
      <c r="O166" s="58"/>
      <c r="P166" s="148">
        <f>O166*H166</f>
        <v>0</v>
      </c>
      <c r="Q166" s="148">
        <v>2.7299999999999998E-3</v>
      </c>
      <c r="R166" s="148">
        <f>Q166*H166</f>
        <v>9.5549999999999996E-2</v>
      </c>
      <c r="S166" s="148">
        <v>0</v>
      </c>
      <c r="T166" s="149">
        <f>S166*H166</f>
        <v>0</v>
      </c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R166" s="150" t="s">
        <v>160</v>
      </c>
      <c r="AT166" s="150" t="s">
        <v>113</v>
      </c>
      <c r="AU166" s="150" t="s">
        <v>81</v>
      </c>
      <c r="AY166" s="17" t="s">
        <v>110</v>
      </c>
      <c r="BE166" s="151">
        <f>IF(N166="základní",J166,0)</f>
        <v>0</v>
      </c>
      <c r="BF166" s="151">
        <f>IF(N166="snížená",J166,0)</f>
        <v>0</v>
      </c>
      <c r="BG166" s="151">
        <f>IF(N166="zákl. přenesená",J166,0)</f>
        <v>0</v>
      </c>
      <c r="BH166" s="151">
        <f>IF(N166="sníž. přenesená",J166,0)</f>
        <v>0</v>
      </c>
      <c r="BI166" s="151">
        <f>IF(N166="nulová",J166,0)</f>
        <v>0</v>
      </c>
      <c r="BJ166" s="17" t="s">
        <v>79</v>
      </c>
      <c r="BK166" s="151">
        <f>ROUND(I166*H166,2)</f>
        <v>0</v>
      </c>
      <c r="BL166" s="17" t="s">
        <v>160</v>
      </c>
      <c r="BM166" s="150" t="s">
        <v>233</v>
      </c>
    </row>
    <row r="167" spans="1:65" s="13" customFormat="1" ht="11.25">
      <c r="B167" s="152"/>
      <c r="D167" s="153" t="s">
        <v>120</v>
      </c>
      <c r="E167" s="154" t="s">
        <v>1</v>
      </c>
      <c r="F167" s="155" t="s">
        <v>234</v>
      </c>
      <c r="H167" s="156">
        <v>15</v>
      </c>
      <c r="I167" s="157"/>
      <c r="L167" s="152"/>
      <c r="M167" s="158"/>
      <c r="N167" s="159"/>
      <c r="O167" s="159"/>
      <c r="P167" s="159"/>
      <c r="Q167" s="159"/>
      <c r="R167" s="159"/>
      <c r="S167" s="159"/>
      <c r="T167" s="160"/>
      <c r="AT167" s="154" t="s">
        <v>120</v>
      </c>
      <c r="AU167" s="154" t="s">
        <v>81</v>
      </c>
      <c r="AV167" s="13" t="s">
        <v>81</v>
      </c>
      <c r="AW167" s="13" t="s">
        <v>31</v>
      </c>
      <c r="AX167" s="13" t="s">
        <v>74</v>
      </c>
      <c r="AY167" s="154" t="s">
        <v>110</v>
      </c>
    </row>
    <row r="168" spans="1:65" s="13" customFormat="1" ht="11.25">
      <c r="B168" s="152"/>
      <c r="D168" s="153" t="s">
        <v>120</v>
      </c>
      <c r="E168" s="154" t="s">
        <v>1</v>
      </c>
      <c r="F168" s="155" t="s">
        <v>235</v>
      </c>
      <c r="H168" s="156">
        <v>10</v>
      </c>
      <c r="I168" s="157"/>
      <c r="L168" s="152"/>
      <c r="M168" s="158"/>
      <c r="N168" s="159"/>
      <c r="O168" s="159"/>
      <c r="P168" s="159"/>
      <c r="Q168" s="159"/>
      <c r="R168" s="159"/>
      <c r="S168" s="159"/>
      <c r="T168" s="160"/>
      <c r="AT168" s="154" t="s">
        <v>120</v>
      </c>
      <c r="AU168" s="154" t="s">
        <v>81</v>
      </c>
      <c r="AV168" s="13" t="s">
        <v>81</v>
      </c>
      <c r="AW168" s="13" t="s">
        <v>31</v>
      </c>
      <c r="AX168" s="13" t="s">
        <v>74</v>
      </c>
      <c r="AY168" s="154" t="s">
        <v>110</v>
      </c>
    </row>
    <row r="169" spans="1:65" s="13" customFormat="1" ht="11.25">
      <c r="B169" s="152"/>
      <c r="D169" s="153" t="s">
        <v>120</v>
      </c>
      <c r="E169" s="154" t="s">
        <v>1</v>
      </c>
      <c r="F169" s="155" t="s">
        <v>236</v>
      </c>
      <c r="H169" s="156">
        <v>10</v>
      </c>
      <c r="I169" s="157"/>
      <c r="L169" s="152"/>
      <c r="M169" s="158"/>
      <c r="N169" s="159"/>
      <c r="O169" s="159"/>
      <c r="P169" s="159"/>
      <c r="Q169" s="159"/>
      <c r="R169" s="159"/>
      <c r="S169" s="159"/>
      <c r="T169" s="160"/>
      <c r="AT169" s="154" t="s">
        <v>120</v>
      </c>
      <c r="AU169" s="154" t="s">
        <v>81</v>
      </c>
      <c r="AV169" s="13" t="s">
        <v>81</v>
      </c>
      <c r="AW169" s="13" t="s">
        <v>31</v>
      </c>
      <c r="AX169" s="13" t="s">
        <v>74</v>
      </c>
      <c r="AY169" s="154" t="s">
        <v>110</v>
      </c>
    </row>
    <row r="170" spans="1:65" s="15" customFormat="1" ht="11.25">
      <c r="B170" s="178"/>
      <c r="D170" s="153" t="s">
        <v>120</v>
      </c>
      <c r="E170" s="179" t="s">
        <v>1</v>
      </c>
      <c r="F170" s="180" t="s">
        <v>196</v>
      </c>
      <c r="H170" s="181">
        <v>35</v>
      </c>
      <c r="I170" s="182"/>
      <c r="L170" s="178"/>
      <c r="M170" s="183"/>
      <c r="N170" s="184"/>
      <c r="O170" s="184"/>
      <c r="P170" s="184"/>
      <c r="Q170" s="184"/>
      <c r="R170" s="184"/>
      <c r="S170" s="184"/>
      <c r="T170" s="185"/>
      <c r="AT170" s="179" t="s">
        <v>120</v>
      </c>
      <c r="AU170" s="179" t="s">
        <v>81</v>
      </c>
      <c r="AV170" s="15" t="s">
        <v>133</v>
      </c>
      <c r="AW170" s="15" t="s">
        <v>31</v>
      </c>
      <c r="AX170" s="15" t="s">
        <v>79</v>
      </c>
      <c r="AY170" s="179" t="s">
        <v>110</v>
      </c>
    </row>
    <row r="171" spans="1:65" s="2" customFormat="1" ht="21.75" customHeight="1">
      <c r="A171" s="32"/>
      <c r="B171" s="138"/>
      <c r="C171" s="161" t="s">
        <v>237</v>
      </c>
      <c r="D171" s="161" t="s">
        <v>122</v>
      </c>
      <c r="E171" s="162" t="s">
        <v>238</v>
      </c>
      <c r="F171" s="163" t="s">
        <v>239</v>
      </c>
      <c r="G171" s="164" t="s">
        <v>116</v>
      </c>
      <c r="H171" s="165">
        <v>36.049999999999997</v>
      </c>
      <c r="I171" s="166"/>
      <c r="J171" s="167">
        <f>ROUND(I171*H171,2)</f>
        <v>0</v>
      </c>
      <c r="K171" s="163" t="s">
        <v>117</v>
      </c>
      <c r="L171" s="168"/>
      <c r="M171" s="169" t="s">
        <v>1</v>
      </c>
      <c r="N171" s="170" t="s">
        <v>39</v>
      </c>
      <c r="O171" s="58"/>
      <c r="P171" s="148">
        <f>O171*H171</f>
        <v>0</v>
      </c>
      <c r="Q171" s="148">
        <v>2.16E-3</v>
      </c>
      <c r="R171" s="148">
        <f>Q171*H171</f>
        <v>7.7867999999999993E-2</v>
      </c>
      <c r="S171" s="148">
        <v>0</v>
      </c>
      <c r="T171" s="149">
        <f>S171*H171</f>
        <v>0</v>
      </c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R171" s="150" t="s">
        <v>165</v>
      </c>
      <c r="AT171" s="150" t="s">
        <v>122</v>
      </c>
      <c r="AU171" s="150" t="s">
        <v>81</v>
      </c>
      <c r="AY171" s="17" t="s">
        <v>110</v>
      </c>
      <c r="BE171" s="151">
        <f>IF(N171="základní",J171,0)</f>
        <v>0</v>
      </c>
      <c r="BF171" s="151">
        <f>IF(N171="snížená",J171,0)</f>
        <v>0</v>
      </c>
      <c r="BG171" s="151">
        <f>IF(N171="zákl. přenesená",J171,0)</f>
        <v>0</v>
      </c>
      <c r="BH171" s="151">
        <f>IF(N171="sníž. přenesená",J171,0)</f>
        <v>0</v>
      </c>
      <c r="BI171" s="151">
        <f>IF(N171="nulová",J171,0)</f>
        <v>0</v>
      </c>
      <c r="BJ171" s="17" t="s">
        <v>79</v>
      </c>
      <c r="BK171" s="151">
        <f>ROUND(I171*H171,2)</f>
        <v>0</v>
      </c>
      <c r="BL171" s="17" t="s">
        <v>165</v>
      </c>
      <c r="BM171" s="150" t="s">
        <v>240</v>
      </c>
    </row>
    <row r="172" spans="1:65" s="13" customFormat="1" ht="11.25">
      <c r="B172" s="152"/>
      <c r="D172" s="153" t="s">
        <v>120</v>
      </c>
      <c r="F172" s="155" t="s">
        <v>241</v>
      </c>
      <c r="H172" s="156">
        <v>36.049999999999997</v>
      </c>
      <c r="I172" s="157"/>
      <c r="L172" s="152"/>
      <c r="M172" s="158"/>
      <c r="N172" s="159"/>
      <c r="O172" s="159"/>
      <c r="P172" s="159"/>
      <c r="Q172" s="159"/>
      <c r="R172" s="159"/>
      <c r="S172" s="159"/>
      <c r="T172" s="160"/>
      <c r="AT172" s="154" t="s">
        <v>120</v>
      </c>
      <c r="AU172" s="154" t="s">
        <v>81</v>
      </c>
      <c r="AV172" s="13" t="s">
        <v>81</v>
      </c>
      <c r="AW172" s="13" t="s">
        <v>3</v>
      </c>
      <c r="AX172" s="13" t="s">
        <v>79</v>
      </c>
      <c r="AY172" s="154" t="s">
        <v>110</v>
      </c>
    </row>
    <row r="173" spans="1:65" s="2" customFormat="1" ht="24.2" customHeight="1">
      <c r="A173" s="32"/>
      <c r="B173" s="138"/>
      <c r="C173" s="139" t="s">
        <v>242</v>
      </c>
      <c r="D173" s="139" t="s">
        <v>113</v>
      </c>
      <c r="E173" s="140" t="s">
        <v>243</v>
      </c>
      <c r="F173" s="141" t="s">
        <v>244</v>
      </c>
      <c r="G173" s="142" t="s">
        <v>159</v>
      </c>
      <c r="H173" s="143">
        <v>4</v>
      </c>
      <c r="I173" s="144"/>
      <c r="J173" s="145">
        <f>ROUND(I173*H173,2)</f>
        <v>0</v>
      </c>
      <c r="K173" s="141" t="s">
        <v>117</v>
      </c>
      <c r="L173" s="33"/>
      <c r="M173" s="146" t="s">
        <v>1</v>
      </c>
      <c r="N173" s="147" t="s">
        <v>39</v>
      </c>
      <c r="O173" s="58"/>
      <c r="P173" s="148">
        <f>O173*H173</f>
        <v>0</v>
      </c>
      <c r="Q173" s="148">
        <v>0</v>
      </c>
      <c r="R173" s="148">
        <f>Q173*H173</f>
        <v>0</v>
      </c>
      <c r="S173" s="148">
        <v>0</v>
      </c>
      <c r="T173" s="149">
        <f>S173*H173</f>
        <v>0</v>
      </c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R173" s="150" t="s">
        <v>160</v>
      </c>
      <c r="AT173" s="150" t="s">
        <v>113</v>
      </c>
      <c r="AU173" s="150" t="s">
        <v>81</v>
      </c>
      <c r="AY173" s="17" t="s">
        <v>110</v>
      </c>
      <c r="BE173" s="151">
        <f>IF(N173="základní",J173,0)</f>
        <v>0</v>
      </c>
      <c r="BF173" s="151">
        <f>IF(N173="snížená",J173,0)</f>
        <v>0</v>
      </c>
      <c r="BG173" s="151">
        <f>IF(N173="zákl. přenesená",J173,0)</f>
        <v>0</v>
      </c>
      <c r="BH173" s="151">
        <f>IF(N173="sníž. přenesená",J173,0)</f>
        <v>0</v>
      </c>
      <c r="BI173" s="151">
        <f>IF(N173="nulová",J173,0)</f>
        <v>0</v>
      </c>
      <c r="BJ173" s="17" t="s">
        <v>79</v>
      </c>
      <c r="BK173" s="151">
        <f>ROUND(I173*H173,2)</f>
        <v>0</v>
      </c>
      <c r="BL173" s="17" t="s">
        <v>160</v>
      </c>
      <c r="BM173" s="150" t="s">
        <v>245</v>
      </c>
    </row>
    <row r="174" spans="1:65" s="13" customFormat="1" ht="11.25">
      <c r="B174" s="152"/>
      <c r="D174" s="153" t="s">
        <v>120</v>
      </c>
      <c r="E174" s="154" t="s">
        <v>1</v>
      </c>
      <c r="F174" s="155" t="s">
        <v>246</v>
      </c>
      <c r="H174" s="156">
        <v>1</v>
      </c>
      <c r="I174" s="157"/>
      <c r="L174" s="152"/>
      <c r="M174" s="158"/>
      <c r="N174" s="159"/>
      <c r="O174" s="159"/>
      <c r="P174" s="159"/>
      <c r="Q174" s="159"/>
      <c r="R174" s="159"/>
      <c r="S174" s="159"/>
      <c r="T174" s="160"/>
      <c r="AT174" s="154" t="s">
        <v>120</v>
      </c>
      <c r="AU174" s="154" t="s">
        <v>81</v>
      </c>
      <c r="AV174" s="13" t="s">
        <v>81</v>
      </c>
      <c r="AW174" s="13" t="s">
        <v>31</v>
      </c>
      <c r="AX174" s="13" t="s">
        <v>74</v>
      </c>
      <c r="AY174" s="154" t="s">
        <v>110</v>
      </c>
    </row>
    <row r="175" spans="1:65" s="13" customFormat="1" ht="11.25">
      <c r="B175" s="152"/>
      <c r="D175" s="153" t="s">
        <v>120</v>
      </c>
      <c r="E175" s="154" t="s">
        <v>1</v>
      </c>
      <c r="F175" s="155" t="s">
        <v>247</v>
      </c>
      <c r="H175" s="156">
        <v>1</v>
      </c>
      <c r="I175" s="157"/>
      <c r="L175" s="152"/>
      <c r="M175" s="158"/>
      <c r="N175" s="159"/>
      <c r="O175" s="159"/>
      <c r="P175" s="159"/>
      <c r="Q175" s="159"/>
      <c r="R175" s="159"/>
      <c r="S175" s="159"/>
      <c r="T175" s="160"/>
      <c r="AT175" s="154" t="s">
        <v>120</v>
      </c>
      <c r="AU175" s="154" t="s">
        <v>81</v>
      </c>
      <c r="AV175" s="13" t="s">
        <v>81</v>
      </c>
      <c r="AW175" s="13" t="s">
        <v>31</v>
      </c>
      <c r="AX175" s="13" t="s">
        <v>74</v>
      </c>
      <c r="AY175" s="154" t="s">
        <v>110</v>
      </c>
    </row>
    <row r="176" spans="1:65" s="13" customFormat="1" ht="11.25">
      <c r="B176" s="152"/>
      <c r="D176" s="153" t="s">
        <v>120</v>
      </c>
      <c r="E176" s="154" t="s">
        <v>1</v>
      </c>
      <c r="F176" s="155" t="s">
        <v>248</v>
      </c>
      <c r="H176" s="156">
        <v>1</v>
      </c>
      <c r="I176" s="157"/>
      <c r="L176" s="152"/>
      <c r="M176" s="158"/>
      <c r="N176" s="159"/>
      <c r="O176" s="159"/>
      <c r="P176" s="159"/>
      <c r="Q176" s="159"/>
      <c r="R176" s="159"/>
      <c r="S176" s="159"/>
      <c r="T176" s="160"/>
      <c r="AT176" s="154" t="s">
        <v>120</v>
      </c>
      <c r="AU176" s="154" t="s">
        <v>81</v>
      </c>
      <c r="AV176" s="13" t="s">
        <v>81</v>
      </c>
      <c r="AW176" s="13" t="s">
        <v>31</v>
      </c>
      <c r="AX176" s="13" t="s">
        <v>74</v>
      </c>
      <c r="AY176" s="154" t="s">
        <v>110</v>
      </c>
    </row>
    <row r="177" spans="1:65" s="15" customFormat="1" ht="11.25">
      <c r="B177" s="178"/>
      <c r="D177" s="153" t="s">
        <v>120</v>
      </c>
      <c r="E177" s="179" t="s">
        <v>1</v>
      </c>
      <c r="F177" s="180" t="s">
        <v>196</v>
      </c>
      <c r="H177" s="181">
        <v>3</v>
      </c>
      <c r="I177" s="182"/>
      <c r="L177" s="178"/>
      <c r="M177" s="183"/>
      <c r="N177" s="184"/>
      <c r="O177" s="184"/>
      <c r="P177" s="184"/>
      <c r="Q177" s="184"/>
      <c r="R177" s="184"/>
      <c r="S177" s="184"/>
      <c r="T177" s="185"/>
      <c r="AT177" s="179" t="s">
        <v>120</v>
      </c>
      <c r="AU177" s="179" t="s">
        <v>81</v>
      </c>
      <c r="AV177" s="15" t="s">
        <v>133</v>
      </c>
      <c r="AW177" s="15" t="s">
        <v>31</v>
      </c>
      <c r="AX177" s="15" t="s">
        <v>79</v>
      </c>
      <c r="AY177" s="179" t="s">
        <v>110</v>
      </c>
    </row>
    <row r="178" spans="1:65" s="2" customFormat="1" ht="24.2" customHeight="1">
      <c r="A178" s="32"/>
      <c r="B178" s="138"/>
      <c r="C178" s="139" t="s">
        <v>249</v>
      </c>
      <c r="D178" s="139" t="s">
        <v>113</v>
      </c>
      <c r="E178" s="140" t="s">
        <v>250</v>
      </c>
      <c r="F178" s="141" t="s">
        <v>251</v>
      </c>
      <c r="G178" s="142" t="s">
        <v>159</v>
      </c>
      <c r="H178" s="143">
        <v>4</v>
      </c>
      <c r="I178" s="144"/>
      <c r="J178" s="145">
        <f>ROUND(I178*H178,2)</f>
        <v>0</v>
      </c>
      <c r="K178" s="141" t="s">
        <v>117</v>
      </c>
      <c r="L178" s="33"/>
      <c r="M178" s="146" t="s">
        <v>1</v>
      </c>
      <c r="N178" s="147" t="s">
        <v>39</v>
      </c>
      <c r="O178" s="58"/>
      <c r="P178" s="148">
        <f>O178*H178</f>
        <v>0</v>
      </c>
      <c r="Q178" s="148">
        <v>0</v>
      </c>
      <c r="R178" s="148">
        <f>Q178*H178</f>
        <v>0</v>
      </c>
      <c r="S178" s="148">
        <v>0</v>
      </c>
      <c r="T178" s="149">
        <f>S178*H178</f>
        <v>0</v>
      </c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R178" s="150" t="s">
        <v>160</v>
      </c>
      <c r="AT178" s="150" t="s">
        <v>113</v>
      </c>
      <c r="AU178" s="150" t="s">
        <v>81</v>
      </c>
      <c r="AY178" s="17" t="s">
        <v>110</v>
      </c>
      <c r="BE178" s="151">
        <f>IF(N178="základní",J178,0)</f>
        <v>0</v>
      </c>
      <c r="BF178" s="151">
        <f>IF(N178="snížená",J178,0)</f>
        <v>0</v>
      </c>
      <c r="BG178" s="151">
        <f>IF(N178="zákl. přenesená",J178,0)</f>
        <v>0</v>
      </c>
      <c r="BH178" s="151">
        <f>IF(N178="sníž. přenesená",J178,0)</f>
        <v>0</v>
      </c>
      <c r="BI178" s="151">
        <f>IF(N178="nulová",J178,0)</f>
        <v>0</v>
      </c>
      <c r="BJ178" s="17" t="s">
        <v>79</v>
      </c>
      <c r="BK178" s="151">
        <f>ROUND(I178*H178,2)</f>
        <v>0</v>
      </c>
      <c r="BL178" s="17" t="s">
        <v>160</v>
      </c>
      <c r="BM178" s="150" t="s">
        <v>252</v>
      </c>
    </row>
    <row r="179" spans="1:65" s="13" customFormat="1" ht="11.25">
      <c r="B179" s="152"/>
      <c r="D179" s="153" t="s">
        <v>120</v>
      </c>
      <c r="E179" s="154" t="s">
        <v>1</v>
      </c>
      <c r="F179" s="155" t="s">
        <v>246</v>
      </c>
      <c r="H179" s="156">
        <v>1</v>
      </c>
      <c r="I179" s="157"/>
      <c r="L179" s="152"/>
      <c r="M179" s="158"/>
      <c r="N179" s="159"/>
      <c r="O179" s="159"/>
      <c r="P179" s="159"/>
      <c r="Q179" s="159"/>
      <c r="R179" s="159"/>
      <c r="S179" s="159"/>
      <c r="T179" s="160"/>
      <c r="AT179" s="154" t="s">
        <v>120</v>
      </c>
      <c r="AU179" s="154" t="s">
        <v>81</v>
      </c>
      <c r="AV179" s="13" t="s">
        <v>81</v>
      </c>
      <c r="AW179" s="13" t="s">
        <v>31</v>
      </c>
      <c r="AX179" s="13" t="s">
        <v>74</v>
      </c>
      <c r="AY179" s="154" t="s">
        <v>110</v>
      </c>
    </row>
    <row r="180" spans="1:65" s="13" customFormat="1" ht="11.25">
      <c r="B180" s="152"/>
      <c r="D180" s="153" t="s">
        <v>120</v>
      </c>
      <c r="E180" s="154" t="s">
        <v>1</v>
      </c>
      <c r="F180" s="155" t="s">
        <v>247</v>
      </c>
      <c r="H180" s="156">
        <v>1</v>
      </c>
      <c r="I180" s="157"/>
      <c r="L180" s="152"/>
      <c r="M180" s="158"/>
      <c r="N180" s="159"/>
      <c r="O180" s="159"/>
      <c r="P180" s="159"/>
      <c r="Q180" s="159"/>
      <c r="R180" s="159"/>
      <c r="S180" s="159"/>
      <c r="T180" s="160"/>
      <c r="AT180" s="154" t="s">
        <v>120</v>
      </c>
      <c r="AU180" s="154" t="s">
        <v>81</v>
      </c>
      <c r="AV180" s="13" t="s">
        <v>81</v>
      </c>
      <c r="AW180" s="13" t="s">
        <v>31</v>
      </c>
      <c r="AX180" s="13" t="s">
        <v>74</v>
      </c>
      <c r="AY180" s="154" t="s">
        <v>110</v>
      </c>
    </row>
    <row r="181" spans="1:65" s="13" customFormat="1" ht="11.25">
      <c r="B181" s="152"/>
      <c r="D181" s="153" t="s">
        <v>120</v>
      </c>
      <c r="E181" s="154" t="s">
        <v>1</v>
      </c>
      <c r="F181" s="155" t="s">
        <v>248</v>
      </c>
      <c r="H181" s="156">
        <v>1</v>
      </c>
      <c r="I181" s="157"/>
      <c r="L181" s="152"/>
      <c r="M181" s="158"/>
      <c r="N181" s="159"/>
      <c r="O181" s="159"/>
      <c r="P181" s="159"/>
      <c r="Q181" s="159"/>
      <c r="R181" s="159"/>
      <c r="S181" s="159"/>
      <c r="T181" s="160"/>
      <c r="AT181" s="154" t="s">
        <v>120</v>
      </c>
      <c r="AU181" s="154" t="s">
        <v>81</v>
      </c>
      <c r="AV181" s="13" t="s">
        <v>81</v>
      </c>
      <c r="AW181" s="13" t="s">
        <v>31</v>
      </c>
      <c r="AX181" s="13" t="s">
        <v>74</v>
      </c>
      <c r="AY181" s="154" t="s">
        <v>110</v>
      </c>
    </row>
    <row r="182" spans="1:65" s="15" customFormat="1" ht="11.25">
      <c r="B182" s="178"/>
      <c r="D182" s="153" t="s">
        <v>120</v>
      </c>
      <c r="E182" s="179" t="s">
        <v>1</v>
      </c>
      <c r="F182" s="180" t="s">
        <v>196</v>
      </c>
      <c r="H182" s="181">
        <v>3</v>
      </c>
      <c r="I182" s="182"/>
      <c r="L182" s="178"/>
      <c r="M182" s="183"/>
      <c r="N182" s="184"/>
      <c r="O182" s="184"/>
      <c r="P182" s="184"/>
      <c r="Q182" s="184"/>
      <c r="R182" s="184"/>
      <c r="S182" s="184"/>
      <c r="T182" s="185"/>
      <c r="AT182" s="179" t="s">
        <v>120</v>
      </c>
      <c r="AU182" s="179" t="s">
        <v>81</v>
      </c>
      <c r="AV182" s="15" t="s">
        <v>133</v>
      </c>
      <c r="AW182" s="15" t="s">
        <v>31</v>
      </c>
      <c r="AX182" s="15" t="s">
        <v>79</v>
      </c>
      <c r="AY182" s="179" t="s">
        <v>110</v>
      </c>
    </row>
    <row r="183" spans="1:65" s="2" customFormat="1" ht="24.2" customHeight="1">
      <c r="A183" s="32"/>
      <c r="B183" s="138"/>
      <c r="C183" s="139" t="s">
        <v>253</v>
      </c>
      <c r="D183" s="139" t="s">
        <v>113</v>
      </c>
      <c r="E183" s="140" t="s">
        <v>254</v>
      </c>
      <c r="F183" s="141" t="s">
        <v>255</v>
      </c>
      <c r="G183" s="142" t="s">
        <v>203</v>
      </c>
      <c r="H183" s="143">
        <v>5.7</v>
      </c>
      <c r="I183" s="144"/>
      <c r="J183" s="145">
        <f>ROUND(I183*H183,2)</f>
        <v>0</v>
      </c>
      <c r="K183" s="141" t="s">
        <v>117</v>
      </c>
      <c r="L183" s="33"/>
      <c r="M183" s="146" t="s">
        <v>1</v>
      </c>
      <c r="N183" s="147" t="s">
        <v>39</v>
      </c>
      <c r="O183" s="58"/>
      <c r="P183" s="148">
        <f>O183*H183</f>
        <v>0</v>
      </c>
      <c r="Q183" s="148">
        <v>0</v>
      </c>
      <c r="R183" s="148">
        <f>Q183*H183</f>
        <v>0</v>
      </c>
      <c r="S183" s="148">
        <v>0</v>
      </c>
      <c r="T183" s="149">
        <f>S183*H183</f>
        <v>0</v>
      </c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R183" s="150" t="s">
        <v>160</v>
      </c>
      <c r="AT183" s="150" t="s">
        <v>113</v>
      </c>
      <c r="AU183" s="150" t="s">
        <v>81</v>
      </c>
      <c r="AY183" s="17" t="s">
        <v>110</v>
      </c>
      <c r="BE183" s="151">
        <f>IF(N183="základní",J183,0)</f>
        <v>0</v>
      </c>
      <c r="BF183" s="151">
        <f>IF(N183="snížená",J183,0)</f>
        <v>0</v>
      </c>
      <c r="BG183" s="151">
        <f>IF(N183="zákl. přenesená",J183,0)</f>
        <v>0</v>
      </c>
      <c r="BH183" s="151">
        <f>IF(N183="sníž. přenesená",J183,0)</f>
        <v>0</v>
      </c>
      <c r="BI183" s="151">
        <f>IF(N183="nulová",J183,0)</f>
        <v>0</v>
      </c>
      <c r="BJ183" s="17" t="s">
        <v>79</v>
      </c>
      <c r="BK183" s="151">
        <f>ROUND(I183*H183,2)</f>
        <v>0</v>
      </c>
      <c r="BL183" s="17" t="s">
        <v>160</v>
      </c>
      <c r="BM183" s="150" t="s">
        <v>256</v>
      </c>
    </row>
    <row r="184" spans="1:65" s="13" customFormat="1" ht="11.25">
      <c r="B184" s="152"/>
      <c r="D184" s="153" t="s">
        <v>120</v>
      </c>
      <c r="E184" s="154" t="s">
        <v>1</v>
      </c>
      <c r="F184" s="155" t="s">
        <v>257</v>
      </c>
      <c r="H184" s="156">
        <v>5.7</v>
      </c>
      <c r="I184" s="157"/>
      <c r="L184" s="152"/>
      <c r="M184" s="158"/>
      <c r="N184" s="159"/>
      <c r="O184" s="159"/>
      <c r="P184" s="159"/>
      <c r="Q184" s="159"/>
      <c r="R184" s="159"/>
      <c r="S184" s="159"/>
      <c r="T184" s="160"/>
      <c r="AT184" s="154" t="s">
        <v>120</v>
      </c>
      <c r="AU184" s="154" t="s">
        <v>81</v>
      </c>
      <c r="AV184" s="13" t="s">
        <v>81</v>
      </c>
      <c r="AW184" s="13" t="s">
        <v>31</v>
      </c>
      <c r="AX184" s="13" t="s">
        <v>79</v>
      </c>
      <c r="AY184" s="154" t="s">
        <v>110</v>
      </c>
    </row>
    <row r="185" spans="1:65" s="2" customFormat="1" ht="24.2" customHeight="1">
      <c r="A185" s="32"/>
      <c r="B185" s="138"/>
      <c r="C185" s="139" t="s">
        <v>258</v>
      </c>
      <c r="D185" s="139" t="s">
        <v>113</v>
      </c>
      <c r="E185" s="140" t="s">
        <v>259</v>
      </c>
      <c r="F185" s="141" t="s">
        <v>260</v>
      </c>
      <c r="G185" s="142" t="s">
        <v>116</v>
      </c>
      <c r="H185" s="143">
        <v>648</v>
      </c>
      <c r="I185" s="144"/>
      <c r="J185" s="145">
        <f>ROUND(I185*H185,2)</f>
        <v>0</v>
      </c>
      <c r="K185" s="141" t="s">
        <v>117</v>
      </c>
      <c r="L185" s="33"/>
      <c r="M185" s="146" t="s">
        <v>1</v>
      </c>
      <c r="N185" s="147" t="s">
        <v>39</v>
      </c>
      <c r="O185" s="58"/>
      <c r="P185" s="148">
        <f>O185*H185</f>
        <v>0</v>
      </c>
      <c r="Q185" s="148">
        <v>0</v>
      </c>
      <c r="R185" s="148">
        <f>Q185*H185</f>
        <v>0</v>
      </c>
      <c r="S185" s="148">
        <v>0</v>
      </c>
      <c r="T185" s="149">
        <f>S185*H185</f>
        <v>0</v>
      </c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R185" s="150" t="s">
        <v>160</v>
      </c>
      <c r="AT185" s="150" t="s">
        <v>113</v>
      </c>
      <c r="AU185" s="150" t="s">
        <v>81</v>
      </c>
      <c r="AY185" s="17" t="s">
        <v>110</v>
      </c>
      <c r="BE185" s="151">
        <f>IF(N185="základní",J185,0)</f>
        <v>0</v>
      </c>
      <c r="BF185" s="151">
        <f>IF(N185="snížená",J185,0)</f>
        <v>0</v>
      </c>
      <c r="BG185" s="151">
        <f>IF(N185="zákl. přenesená",J185,0)</f>
        <v>0</v>
      </c>
      <c r="BH185" s="151">
        <f>IF(N185="sníž. přenesená",J185,0)</f>
        <v>0</v>
      </c>
      <c r="BI185" s="151">
        <f>IF(N185="nulová",J185,0)</f>
        <v>0</v>
      </c>
      <c r="BJ185" s="17" t="s">
        <v>79</v>
      </c>
      <c r="BK185" s="151">
        <f>ROUND(I185*H185,2)</f>
        <v>0</v>
      </c>
      <c r="BL185" s="17" t="s">
        <v>160</v>
      </c>
      <c r="BM185" s="150" t="s">
        <v>261</v>
      </c>
    </row>
    <row r="186" spans="1:65" s="2" customFormat="1" ht="24.2" customHeight="1">
      <c r="A186" s="32"/>
      <c r="B186" s="138"/>
      <c r="C186" s="139" t="s">
        <v>262</v>
      </c>
      <c r="D186" s="139" t="s">
        <v>113</v>
      </c>
      <c r="E186" s="140" t="s">
        <v>263</v>
      </c>
      <c r="F186" s="141" t="s">
        <v>264</v>
      </c>
      <c r="G186" s="142" t="s">
        <v>116</v>
      </c>
      <c r="H186" s="143">
        <v>10</v>
      </c>
      <c r="I186" s="144"/>
      <c r="J186" s="145">
        <f>ROUND(I186*H186,2)</f>
        <v>0</v>
      </c>
      <c r="K186" s="141" t="s">
        <v>117</v>
      </c>
      <c r="L186" s="33"/>
      <c r="M186" s="146" t="s">
        <v>1</v>
      </c>
      <c r="N186" s="147" t="s">
        <v>39</v>
      </c>
      <c r="O186" s="58"/>
      <c r="P186" s="148">
        <f>O186*H186</f>
        <v>0</v>
      </c>
      <c r="Q186" s="148">
        <v>0</v>
      </c>
      <c r="R186" s="148">
        <f>Q186*H186</f>
        <v>0</v>
      </c>
      <c r="S186" s="148">
        <v>0</v>
      </c>
      <c r="T186" s="149">
        <f>S186*H186</f>
        <v>0</v>
      </c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R186" s="150" t="s">
        <v>160</v>
      </c>
      <c r="AT186" s="150" t="s">
        <v>113</v>
      </c>
      <c r="AU186" s="150" t="s">
        <v>81</v>
      </c>
      <c r="AY186" s="17" t="s">
        <v>110</v>
      </c>
      <c r="BE186" s="151">
        <f>IF(N186="základní",J186,0)</f>
        <v>0</v>
      </c>
      <c r="BF186" s="151">
        <f>IF(N186="snížená",J186,0)</f>
        <v>0</v>
      </c>
      <c r="BG186" s="151">
        <f>IF(N186="zákl. přenesená",J186,0)</f>
        <v>0</v>
      </c>
      <c r="BH186" s="151">
        <f>IF(N186="sníž. přenesená",J186,0)</f>
        <v>0</v>
      </c>
      <c r="BI186" s="151">
        <f>IF(N186="nulová",J186,0)</f>
        <v>0</v>
      </c>
      <c r="BJ186" s="17" t="s">
        <v>79</v>
      </c>
      <c r="BK186" s="151">
        <f>ROUND(I186*H186,2)</f>
        <v>0</v>
      </c>
      <c r="BL186" s="17" t="s">
        <v>160</v>
      </c>
      <c r="BM186" s="150" t="s">
        <v>265</v>
      </c>
    </row>
    <row r="187" spans="1:65" s="2" customFormat="1" ht="16.5" customHeight="1">
      <c r="A187" s="32"/>
      <c r="B187" s="138"/>
      <c r="C187" s="139" t="s">
        <v>266</v>
      </c>
      <c r="D187" s="139" t="s">
        <v>113</v>
      </c>
      <c r="E187" s="140" t="s">
        <v>267</v>
      </c>
      <c r="F187" s="141" t="s">
        <v>268</v>
      </c>
      <c r="G187" s="142" t="s">
        <v>116</v>
      </c>
      <c r="H187" s="143">
        <v>648</v>
      </c>
      <c r="I187" s="144"/>
      <c r="J187" s="145">
        <f>ROUND(I187*H187,2)</f>
        <v>0</v>
      </c>
      <c r="K187" s="141" t="s">
        <v>117</v>
      </c>
      <c r="L187" s="33"/>
      <c r="M187" s="146" t="s">
        <v>1</v>
      </c>
      <c r="N187" s="147" t="s">
        <v>39</v>
      </c>
      <c r="O187" s="58"/>
      <c r="P187" s="148">
        <f>O187*H187</f>
        <v>0</v>
      </c>
      <c r="Q187" s="148">
        <v>9.0000000000000006E-5</v>
      </c>
      <c r="R187" s="148">
        <f>Q187*H187</f>
        <v>5.8320000000000004E-2</v>
      </c>
      <c r="S187" s="148">
        <v>0</v>
      </c>
      <c r="T187" s="149">
        <f>S187*H187</f>
        <v>0</v>
      </c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R187" s="150" t="s">
        <v>160</v>
      </c>
      <c r="AT187" s="150" t="s">
        <v>113</v>
      </c>
      <c r="AU187" s="150" t="s">
        <v>81</v>
      </c>
      <c r="AY187" s="17" t="s">
        <v>110</v>
      </c>
      <c r="BE187" s="151">
        <f>IF(N187="základní",J187,0)</f>
        <v>0</v>
      </c>
      <c r="BF187" s="151">
        <f>IF(N187="snížená",J187,0)</f>
        <v>0</v>
      </c>
      <c r="BG187" s="151">
        <f>IF(N187="zákl. přenesená",J187,0)</f>
        <v>0</v>
      </c>
      <c r="BH187" s="151">
        <f>IF(N187="sníž. přenesená",J187,0)</f>
        <v>0</v>
      </c>
      <c r="BI187" s="151">
        <f>IF(N187="nulová",J187,0)</f>
        <v>0</v>
      </c>
      <c r="BJ187" s="17" t="s">
        <v>79</v>
      </c>
      <c r="BK187" s="151">
        <f>ROUND(I187*H187,2)</f>
        <v>0</v>
      </c>
      <c r="BL187" s="17" t="s">
        <v>160</v>
      </c>
      <c r="BM187" s="150" t="s">
        <v>269</v>
      </c>
    </row>
    <row r="188" spans="1:65" s="13" customFormat="1" ht="11.25">
      <c r="B188" s="152"/>
      <c r="D188" s="153" t="s">
        <v>120</v>
      </c>
      <c r="E188" s="154" t="s">
        <v>1</v>
      </c>
      <c r="F188" s="155" t="s">
        <v>270</v>
      </c>
      <c r="H188" s="156">
        <v>618</v>
      </c>
      <c r="I188" s="157"/>
      <c r="L188" s="152"/>
      <c r="M188" s="158"/>
      <c r="N188" s="159"/>
      <c r="O188" s="159"/>
      <c r="P188" s="159"/>
      <c r="Q188" s="159"/>
      <c r="R188" s="159"/>
      <c r="S188" s="159"/>
      <c r="T188" s="160"/>
      <c r="AT188" s="154" t="s">
        <v>120</v>
      </c>
      <c r="AU188" s="154" t="s">
        <v>81</v>
      </c>
      <c r="AV188" s="13" t="s">
        <v>81</v>
      </c>
      <c r="AW188" s="13" t="s">
        <v>31</v>
      </c>
      <c r="AX188" s="13" t="s">
        <v>79</v>
      </c>
      <c r="AY188" s="154" t="s">
        <v>110</v>
      </c>
    </row>
    <row r="189" spans="1:65" s="2" customFormat="1" ht="24.2" customHeight="1">
      <c r="A189" s="32"/>
      <c r="B189" s="138"/>
      <c r="C189" s="139" t="s">
        <v>271</v>
      </c>
      <c r="D189" s="139" t="s">
        <v>113</v>
      </c>
      <c r="E189" s="140" t="s">
        <v>272</v>
      </c>
      <c r="F189" s="141" t="s">
        <v>273</v>
      </c>
      <c r="G189" s="142" t="s">
        <v>116</v>
      </c>
      <c r="H189" s="143">
        <v>600</v>
      </c>
      <c r="I189" s="144"/>
      <c r="J189" s="145">
        <f>ROUND(I189*H189,2)</f>
        <v>0</v>
      </c>
      <c r="K189" s="141" t="s">
        <v>117</v>
      </c>
      <c r="L189" s="33"/>
      <c r="M189" s="146" t="s">
        <v>1</v>
      </c>
      <c r="N189" s="147" t="s">
        <v>39</v>
      </c>
      <c r="O189" s="58"/>
      <c r="P189" s="148">
        <f>O189*H189</f>
        <v>0</v>
      </c>
      <c r="Q189" s="148">
        <v>0</v>
      </c>
      <c r="R189" s="148">
        <f>Q189*H189</f>
        <v>0</v>
      </c>
      <c r="S189" s="148">
        <v>0</v>
      </c>
      <c r="T189" s="149">
        <f>S189*H189</f>
        <v>0</v>
      </c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R189" s="150" t="s">
        <v>160</v>
      </c>
      <c r="AT189" s="150" t="s">
        <v>113</v>
      </c>
      <c r="AU189" s="150" t="s">
        <v>81</v>
      </c>
      <c r="AY189" s="17" t="s">
        <v>110</v>
      </c>
      <c r="BE189" s="151">
        <f>IF(N189="základní",J189,0)</f>
        <v>0</v>
      </c>
      <c r="BF189" s="151">
        <f>IF(N189="snížená",J189,0)</f>
        <v>0</v>
      </c>
      <c r="BG189" s="151">
        <f>IF(N189="zákl. přenesená",J189,0)</f>
        <v>0</v>
      </c>
      <c r="BH189" s="151">
        <f>IF(N189="sníž. přenesená",J189,0)</f>
        <v>0</v>
      </c>
      <c r="BI189" s="151">
        <f>IF(N189="nulová",J189,0)</f>
        <v>0</v>
      </c>
      <c r="BJ189" s="17" t="s">
        <v>79</v>
      </c>
      <c r="BK189" s="151">
        <f>ROUND(I189*H189,2)</f>
        <v>0</v>
      </c>
      <c r="BL189" s="17" t="s">
        <v>160</v>
      </c>
      <c r="BM189" s="150" t="s">
        <v>274</v>
      </c>
    </row>
    <row r="190" spans="1:65" s="13" customFormat="1" ht="11.25">
      <c r="B190" s="152"/>
      <c r="D190" s="153" t="s">
        <v>120</v>
      </c>
      <c r="E190" s="154" t="s">
        <v>1</v>
      </c>
      <c r="F190" s="155" t="s">
        <v>275</v>
      </c>
      <c r="H190" s="156">
        <v>600</v>
      </c>
      <c r="I190" s="157"/>
      <c r="L190" s="152"/>
      <c r="M190" s="158"/>
      <c r="N190" s="159"/>
      <c r="O190" s="159"/>
      <c r="P190" s="159"/>
      <c r="Q190" s="159"/>
      <c r="R190" s="159"/>
      <c r="S190" s="159"/>
      <c r="T190" s="160"/>
      <c r="AT190" s="154" t="s">
        <v>120</v>
      </c>
      <c r="AU190" s="154" t="s">
        <v>81</v>
      </c>
      <c r="AV190" s="13" t="s">
        <v>81</v>
      </c>
      <c r="AW190" s="13" t="s">
        <v>31</v>
      </c>
      <c r="AX190" s="13" t="s">
        <v>79</v>
      </c>
      <c r="AY190" s="154" t="s">
        <v>110</v>
      </c>
    </row>
    <row r="191" spans="1:65" s="2" customFormat="1" ht="24.2" customHeight="1">
      <c r="A191" s="32"/>
      <c r="B191" s="138"/>
      <c r="C191" s="161" t="s">
        <v>276</v>
      </c>
      <c r="D191" s="161" t="s">
        <v>122</v>
      </c>
      <c r="E191" s="162" t="s">
        <v>277</v>
      </c>
      <c r="F191" s="163" t="s">
        <v>278</v>
      </c>
      <c r="G191" s="164" t="s">
        <v>116</v>
      </c>
      <c r="H191" s="165">
        <v>630</v>
      </c>
      <c r="I191" s="166"/>
      <c r="J191" s="167">
        <f>ROUND(I191*H191,2)</f>
        <v>0</v>
      </c>
      <c r="K191" s="163" t="s">
        <v>117</v>
      </c>
      <c r="L191" s="168"/>
      <c r="M191" s="169" t="s">
        <v>1</v>
      </c>
      <c r="N191" s="170" t="s">
        <v>39</v>
      </c>
      <c r="O191" s="58"/>
      <c r="P191" s="148">
        <f>O191*H191</f>
        <v>0</v>
      </c>
      <c r="Q191" s="148">
        <v>5.5000000000000003E-4</v>
      </c>
      <c r="R191" s="148">
        <f>Q191*H191</f>
        <v>0.34650000000000003</v>
      </c>
      <c r="S191" s="148">
        <v>0</v>
      </c>
      <c r="T191" s="149">
        <f>S191*H191</f>
        <v>0</v>
      </c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R191" s="150" t="s">
        <v>165</v>
      </c>
      <c r="AT191" s="150" t="s">
        <v>122</v>
      </c>
      <c r="AU191" s="150" t="s">
        <v>81</v>
      </c>
      <c r="AY191" s="17" t="s">
        <v>110</v>
      </c>
      <c r="BE191" s="151">
        <f>IF(N191="základní",J191,0)</f>
        <v>0</v>
      </c>
      <c r="BF191" s="151">
        <f>IF(N191="snížená",J191,0)</f>
        <v>0</v>
      </c>
      <c r="BG191" s="151">
        <f>IF(N191="zákl. přenesená",J191,0)</f>
        <v>0</v>
      </c>
      <c r="BH191" s="151">
        <f>IF(N191="sníž. přenesená",J191,0)</f>
        <v>0</v>
      </c>
      <c r="BI191" s="151">
        <f>IF(N191="nulová",J191,0)</f>
        <v>0</v>
      </c>
      <c r="BJ191" s="17" t="s">
        <v>79</v>
      </c>
      <c r="BK191" s="151">
        <f>ROUND(I191*H191,2)</f>
        <v>0</v>
      </c>
      <c r="BL191" s="17" t="s">
        <v>165</v>
      </c>
      <c r="BM191" s="150" t="s">
        <v>279</v>
      </c>
    </row>
    <row r="192" spans="1:65" s="13" customFormat="1" ht="11.25">
      <c r="B192" s="152"/>
      <c r="D192" s="153" t="s">
        <v>120</v>
      </c>
      <c r="F192" s="155" t="s">
        <v>280</v>
      </c>
      <c r="H192" s="156">
        <v>630</v>
      </c>
      <c r="I192" s="157"/>
      <c r="L192" s="152"/>
      <c r="M192" s="158"/>
      <c r="N192" s="159"/>
      <c r="O192" s="159"/>
      <c r="P192" s="159"/>
      <c r="Q192" s="159"/>
      <c r="R192" s="159"/>
      <c r="S192" s="159"/>
      <c r="T192" s="160"/>
      <c r="AT192" s="154" t="s">
        <v>120</v>
      </c>
      <c r="AU192" s="154" t="s">
        <v>81</v>
      </c>
      <c r="AV192" s="13" t="s">
        <v>81</v>
      </c>
      <c r="AW192" s="13" t="s">
        <v>3</v>
      </c>
      <c r="AX192" s="13" t="s">
        <v>79</v>
      </c>
      <c r="AY192" s="154" t="s">
        <v>110</v>
      </c>
    </row>
    <row r="193" spans="1:65" s="2" customFormat="1" ht="24.2" customHeight="1">
      <c r="A193" s="32"/>
      <c r="B193" s="138"/>
      <c r="C193" s="139" t="s">
        <v>125</v>
      </c>
      <c r="D193" s="139" t="s">
        <v>113</v>
      </c>
      <c r="E193" s="140" t="s">
        <v>281</v>
      </c>
      <c r="F193" s="141" t="s">
        <v>282</v>
      </c>
      <c r="G193" s="142" t="s">
        <v>151</v>
      </c>
      <c r="H193" s="143">
        <v>0.57599999999999996</v>
      </c>
      <c r="I193" s="144"/>
      <c r="J193" s="145">
        <f>ROUND(I193*H193,2)</f>
        <v>0</v>
      </c>
      <c r="K193" s="141" t="s">
        <v>117</v>
      </c>
      <c r="L193" s="33"/>
      <c r="M193" s="146" t="s">
        <v>1</v>
      </c>
      <c r="N193" s="147" t="s">
        <v>39</v>
      </c>
      <c r="O193" s="58"/>
      <c r="P193" s="148">
        <f>O193*H193</f>
        <v>0</v>
      </c>
      <c r="Q193" s="148">
        <v>0</v>
      </c>
      <c r="R193" s="148">
        <f>Q193*H193</f>
        <v>0</v>
      </c>
      <c r="S193" s="148">
        <v>0</v>
      </c>
      <c r="T193" s="149">
        <f>S193*H193</f>
        <v>0</v>
      </c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R193" s="150" t="s">
        <v>160</v>
      </c>
      <c r="AT193" s="150" t="s">
        <v>113</v>
      </c>
      <c r="AU193" s="150" t="s">
        <v>81</v>
      </c>
      <c r="AY193" s="17" t="s">
        <v>110</v>
      </c>
      <c r="BE193" s="151">
        <f>IF(N193="základní",J193,0)</f>
        <v>0</v>
      </c>
      <c r="BF193" s="151">
        <f>IF(N193="snížená",J193,0)</f>
        <v>0</v>
      </c>
      <c r="BG193" s="151">
        <f>IF(N193="zákl. přenesená",J193,0)</f>
        <v>0</v>
      </c>
      <c r="BH193" s="151">
        <f>IF(N193="sníž. přenesená",J193,0)</f>
        <v>0</v>
      </c>
      <c r="BI193" s="151">
        <f>IF(N193="nulová",J193,0)</f>
        <v>0</v>
      </c>
      <c r="BJ193" s="17" t="s">
        <v>79</v>
      </c>
      <c r="BK193" s="151">
        <f>ROUND(I193*H193,2)</f>
        <v>0</v>
      </c>
      <c r="BL193" s="17" t="s">
        <v>160</v>
      </c>
      <c r="BM193" s="150" t="s">
        <v>283</v>
      </c>
    </row>
    <row r="194" spans="1:65" s="12" customFormat="1" ht="25.9" customHeight="1">
      <c r="B194" s="125"/>
      <c r="D194" s="126" t="s">
        <v>73</v>
      </c>
      <c r="E194" s="127" t="s">
        <v>284</v>
      </c>
      <c r="F194" s="127" t="s">
        <v>285</v>
      </c>
      <c r="I194" s="128"/>
      <c r="J194" s="129">
        <f>BK194</f>
        <v>0</v>
      </c>
      <c r="L194" s="125"/>
      <c r="M194" s="130"/>
      <c r="N194" s="131"/>
      <c r="O194" s="131"/>
      <c r="P194" s="132">
        <f>P195</f>
        <v>0</v>
      </c>
      <c r="Q194" s="131"/>
      <c r="R194" s="132">
        <f>R195</f>
        <v>0</v>
      </c>
      <c r="S194" s="131"/>
      <c r="T194" s="133">
        <f>T195</f>
        <v>0</v>
      </c>
      <c r="AR194" s="126" t="s">
        <v>138</v>
      </c>
      <c r="AT194" s="134" t="s">
        <v>73</v>
      </c>
      <c r="AU194" s="134" t="s">
        <v>74</v>
      </c>
      <c r="AY194" s="126" t="s">
        <v>110</v>
      </c>
      <c r="BK194" s="135">
        <f>BK195</f>
        <v>0</v>
      </c>
    </row>
    <row r="195" spans="1:65" s="12" customFormat="1" ht="22.9" customHeight="1">
      <c r="B195" s="125"/>
      <c r="D195" s="126" t="s">
        <v>73</v>
      </c>
      <c r="E195" s="136" t="s">
        <v>286</v>
      </c>
      <c r="F195" s="136" t="s">
        <v>287</v>
      </c>
      <c r="I195" s="128"/>
      <c r="J195" s="137">
        <f>BK195</f>
        <v>0</v>
      </c>
      <c r="L195" s="125"/>
      <c r="M195" s="130"/>
      <c r="N195" s="131"/>
      <c r="O195" s="131"/>
      <c r="P195" s="132">
        <f>P196</f>
        <v>0</v>
      </c>
      <c r="Q195" s="131"/>
      <c r="R195" s="132">
        <f>R196</f>
        <v>0</v>
      </c>
      <c r="S195" s="131"/>
      <c r="T195" s="133">
        <f>T196</f>
        <v>0</v>
      </c>
      <c r="AR195" s="126" t="s">
        <v>138</v>
      </c>
      <c r="AT195" s="134" t="s">
        <v>73</v>
      </c>
      <c r="AU195" s="134" t="s">
        <v>79</v>
      </c>
      <c r="AY195" s="126" t="s">
        <v>110</v>
      </c>
      <c r="BK195" s="135">
        <f>BK196</f>
        <v>0</v>
      </c>
    </row>
    <row r="196" spans="1:65" s="2" customFormat="1" ht="16.5" customHeight="1">
      <c r="A196" s="32"/>
      <c r="B196" s="138"/>
      <c r="C196" s="139" t="s">
        <v>288</v>
      </c>
      <c r="D196" s="139" t="s">
        <v>113</v>
      </c>
      <c r="E196" s="140" t="s">
        <v>289</v>
      </c>
      <c r="F196" s="141" t="s">
        <v>290</v>
      </c>
      <c r="G196" s="142" t="s">
        <v>291</v>
      </c>
      <c r="H196" s="143">
        <v>1</v>
      </c>
      <c r="I196" s="144"/>
      <c r="J196" s="145">
        <f>ROUND(I196*H196,2)</f>
        <v>0</v>
      </c>
      <c r="K196" s="141" t="s">
        <v>117</v>
      </c>
      <c r="L196" s="33"/>
      <c r="M196" s="186" t="s">
        <v>1</v>
      </c>
      <c r="N196" s="187" t="s">
        <v>39</v>
      </c>
      <c r="O196" s="188"/>
      <c r="P196" s="189">
        <f>O196*H196</f>
        <v>0</v>
      </c>
      <c r="Q196" s="189">
        <v>0</v>
      </c>
      <c r="R196" s="189">
        <f>Q196*H196</f>
        <v>0</v>
      </c>
      <c r="S196" s="189">
        <v>0</v>
      </c>
      <c r="T196" s="190">
        <f>S196*H196</f>
        <v>0</v>
      </c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R196" s="150" t="s">
        <v>292</v>
      </c>
      <c r="AT196" s="150" t="s">
        <v>113</v>
      </c>
      <c r="AU196" s="150" t="s">
        <v>81</v>
      </c>
      <c r="AY196" s="17" t="s">
        <v>110</v>
      </c>
      <c r="BE196" s="151">
        <f>IF(N196="základní",J196,0)</f>
        <v>0</v>
      </c>
      <c r="BF196" s="151">
        <f>IF(N196="snížená",J196,0)</f>
        <v>0</v>
      </c>
      <c r="BG196" s="151">
        <f>IF(N196="zákl. přenesená",J196,0)</f>
        <v>0</v>
      </c>
      <c r="BH196" s="151">
        <f>IF(N196="sníž. přenesená",J196,0)</f>
        <v>0</v>
      </c>
      <c r="BI196" s="151">
        <f>IF(N196="nulová",J196,0)</f>
        <v>0</v>
      </c>
      <c r="BJ196" s="17" t="s">
        <v>79</v>
      </c>
      <c r="BK196" s="151">
        <f>ROUND(I196*H196,2)</f>
        <v>0</v>
      </c>
      <c r="BL196" s="17" t="s">
        <v>292</v>
      </c>
      <c r="BM196" s="150" t="s">
        <v>293</v>
      </c>
    </row>
    <row r="197" spans="1:65" s="2" customFormat="1" ht="6.95" customHeight="1">
      <c r="A197" s="32"/>
      <c r="B197" s="47"/>
      <c r="C197" s="48"/>
      <c r="D197" s="48"/>
      <c r="E197" s="48"/>
      <c r="F197" s="48"/>
      <c r="G197" s="48"/>
      <c r="H197" s="48"/>
      <c r="I197" s="48"/>
      <c r="J197" s="48"/>
      <c r="K197" s="48"/>
      <c r="L197" s="33"/>
      <c r="M197" s="32"/>
      <c r="O197" s="32"/>
      <c r="P197" s="32"/>
      <c r="Q197" s="32"/>
      <c r="R197" s="32"/>
      <c r="S197" s="32"/>
      <c r="T197" s="32"/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</row>
  </sheetData>
  <autoFilter ref="C118:K196"/>
  <mergeCells count="6">
    <mergeCell ref="L2:V2"/>
    <mergeCell ref="E7:H7"/>
    <mergeCell ref="E16:H16"/>
    <mergeCell ref="E25:H25"/>
    <mergeCell ref="E85:H85"/>
    <mergeCell ref="E111:H111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4</vt:i4>
      </vt:variant>
    </vt:vector>
  </HeadingPairs>
  <TitlesOfParts>
    <vt:vector size="5" baseType="lpstr">
      <vt:lpstr>23-002 - Heřmaneč - rozší...</vt:lpstr>
      <vt:lpstr>'23-002 - Heřmaneč - rozší...'!Názvy_tisku</vt:lpstr>
      <vt:lpstr>'Rekapitulace stavby'!Názvy_tisku</vt:lpstr>
      <vt:lpstr>'23-002 - Heřmaneč - rozší...'!Oblast_tisku</vt:lpstr>
      <vt:lpstr>'Rekapitulace stavby'!Oblast_tisku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Rihova</dc:creator>
  <cp:lastModifiedBy>Admin</cp:lastModifiedBy>
  <dcterms:created xsi:type="dcterms:W3CDTF">2023-01-25T21:55:11Z</dcterms:created>
  <dcterms:modified xsi:type="dcterms:W3CDTF">2024-07-28T12:28:43Z</dcterms:modified>
</cp:coreProperties>
</file>